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упр 1 точность" sheetId="1" r:id="rId1"/>
    <sheet name="упр2 лучи" sheetId="2" r:id="rId2"/>
    <sheet name="упр 3 жадность" sheetId="3" r:id="rId3"/>
    <sheet name="упр 4 минимакси" sheetId="4" r:id="rId4"/>
    <sheet name="упр 5 Японский слалом" sheetId="5" r:id="rId5"/>
    <sheet name="Сводная" sheetId="6" r:id="rId6"/>
    <sheet name="Командный зачет" sheetId="7" r:id="rId7"/>
  </sheets>
  <definedNames>
    <definedName name="_xlnm.Print_Area" localSheetId="5">'Сводная'!$A$1:$O$42</definedName>
    <definedName name="_xlnm.Print_Area" localSheetId="0">'упр 1 точность'!$A$1:$M$41</definedName>
    <definedName name="_xlnm.Print_Area" localSheetId="2">'упр 3 жадность'!$A$1:$H$40</definedName>
    <definedName name="_xlnm.Print_Area" localSheetId="3">'упр 4 минимакси'!$A$1:$W$42</definedName>
    <definedName name="_xlnm.Print_Area" localSheetId="1">'упр2 лучи'!$A$1:$AC$41</definedName>
    <definedName name="_xlnm.Print_Area_6">'Сводная'!$A$1:$O$42</definedName>
    <definedName name="_xlnm.Print_Area_1">'упр 1 точность'!$A$1:$M$41</definedName>
    <definedName name="_xlnm.Print_Area_3">'упр 3 жадность'!$A$1:$H$40</definedName>
    <definedName name="_xlnm.Print_Area_4">'упр 4 минимакси'!$A$1:$W$42</definedName>
    <definedName name="_xlnm.Print_Area_2">'упр2 лучи'!$A$1:$AC$41</definedName>
  </definedNames>
  <calcPr fullCalcOnLoad="1"/>
</workbook>
</file>

<file path=xl/sharedStrings.xml><?xml version="1.0" encoding="utf-8"?>
<sst xmlns="http://schemas.openxmlformats.org/spreadsheetml/2006/main" count="829" uniqueCount="189">
  <si>
    <t>УТВЕРЖДАЮ</t>
  </si>
  <si>
    <t>Чемпионат России по</t>
  </si>
  <si>
    <t>Гл.судья соревнований Колчин Р.Н.</t>
  </si>
  <si>
    <t xml:space="preserve">СЛА-МОТО </t>
  </si>
  <si>
    <t>14 июня 2010 год</t>
  </si>
  <si>
    <t>2010 год</t>
  </si>
  <si>
    <t>Протокол</t>
  </si>
  <si>
    <t xml:space="preserve">         результатов первенства по упражнению №1</t>
  </si>
  <si>
    <t>№ п/п</t>
  </si>
  <si>
    <t>Стартовый №</t>
  </si>
  <si>
    <t>Участник</t>
  </si>
  <si>
    <t>Разряд</t>
  </si>
  <si>
    <t>Регион</t>
  </si>
  <si>
    <t>Старт</t>
  </si>
  <si>
    <t>Конвейер</t>
  </si>
  <si>
    <t>Точность</t>
  </si>
  <si>
    <t>Очки за упражнение</t>
  </si>
  <si>
    <t>Место</t>
  </si>
  <si>
    <t>попыток</t>
  </si>
  <si>
    <t>очки</t>
  </si>
  <si>
    <t>прохождение</t>
  </si>
  <si>
    <t>зона</t>
  </si>
  <si>
    <t>Паралет - 2 (PL 2)</t>
  </si>
  <si>
    <t>1.</t>
  </si>
  <si>
    <t>Покровский К.Ю./Самойленко В.А.</t>
  </si>
  <si>
    <t xml:space="preserve">кмс/ - </t>
  </si>
  <si>
    <t>г. Иваново</t>
  </si>
  <si>
    <t>+</t>
  </si>
  <si>
    <t>-</t>
  </si>
  <si>
    <t>2.</t>
  </si>
  <si>
    <t>Шутин М.А./Карлин Ю.Л.</t>
  </si>
  <si>
    <t xml:space="preserve">1/ - </t>
  </si>
  <si>
    <t>Вологодская обл.,  г. Череповец</t>
  </si>
  <si>
    <t>3.</t>
  </si>
  <si>
    <t>Ярощик В.С./Григорьев Р.В.</t>
  </si>
  <si>
    <t>4.</t>
  </si>
  <si>
    <t>Абрезин А.В./Бухтеев П.Б.</t>
  </si>
  <si>
    <t>-/1</t>
  </si>
  <si>
    <t>г. Вологда</t>
  </si>
  <si>
    <t>5.</t>
  </si>
  <si>
    <t>Екимов К.Б./Добролюбов С.И.</t>
  </si>
  <si>
    <t>г. Екатеринбург</t>
  </si>
  <si>
    <t>Паралет - 1 (PL 1)</t>
  </si>
  <si>
    <t>6.</t>
  </si>
  <si>
    <t>Митрохин В.Г.</t>
  </si>
  <si>
    <t>кмс</t>
  </si>
  <si>
    <t>г. Владимир</t>
  </si>
  <si>
    <t>7.</t>
  </si>
  <si>
    <t>Стрекаловский М.Н.</t>
  </si>
  <si>
    <t>Архангельская обл., г. Котлас</t>
  </si>
  <si>
    <t>8.</t>
  </si>
  <si>
    <t>Николаев Ю.Е.</t>
  </si>
  <si>
    <t>Псковская обл.</t>
  </si>
  <si>
    <t>9.</t>
  </si>
  <si>
    <t>Михеев А.В.</t>
  </si>
  <si>
    <t>Новосибирская обл.</t>
  </si>
  <si>
    <t>10.</t>
  </si>
  <si>
    <t>Капустин С.В.</t>
  </si>
  <si>
    <t>11.</t>
  </si>
  <si>
    <t>Хохлов Н.П.</t>
  </si>
  <si>
    <t>Мотопараплан (PF)</t>
  </si>
  <si>
    <t>12.</t>
  </si>
  <si>
    <t>Постнов Ф.Б.</t>
  </si>
  <si>
    <t>мс</t>
  </si>
  <si>
    <t>13.</t>
  </si>
  <si>
    <t>Макаров Н.В.</t>
  </si>
  <si>
    <t>14.</t>
  </si>
  <si>
    <t>Гитарин А.Л.</t>
  </si>
  <si>
    <t>15.</t>
  </si>
  <si>
    <t>Демчук О.А.</t>
  </si>
  <si>
    <t>16.</t>
  </si>
  <si>
    <t>Каберов М.Ю.</t>
  </si>
  <si>
    <t>17.</t>
  </si>
  <si>
    <t>Столяров Е.А.</t>
  </si>
  <si>
    <t>18.</t>
  </si>
  <si>
    <t>Мурский А.Н.</t>
  </si>
  <si>
    <t>Новгородская обл.</t>
  </si>
  <si>
    <t>19.</t>
  </si>
  <si>
    <t>Пташник А.Ю.</t>
  </si>
  <si>
    <t>регион Адыгея</t>
  </si>
  <si>
    <t>20.</t>
  </si>
  <si>
    <t>Князев П.А.</t>
  </si>
  <si>
    <t>1с</t>
  </si>
  <si>
    <t>21.</t>
  </si>
  <si>
    <t>Сауков С.В.</t>
  </si>
  <si>
    <t>22.</t>
  </si>
  <si>
    <t>Романюк Д.В.</t>
  </si>
  <si>
    <t>23.</t>
  </si>
  <si>
    <t>Пудов Ю.И.</t>
  </si>
  <si>
    <t>г. Ростов - на - Дону</t>
  </si>
  <si>
    <t>24.</t>
  </si>
  <si>
    <t>Клепиковский В.В.</t>
  </si>
  <si>
    <t>Главный секретарь       ___________ И.М.Ефремова</t>
  </si>
  <si>
    <t xml:space="preserve">         результатов первенства по упражнению №2</t>
  </si>
  <si>
    <t>время старта</t>
  </si>
  <si>
    <t>1 луч</t>
  </si>
  <si>
    <t>2 луч</t>
  </si>
  <si>
    <t>3 луч</t>
  </si>
  <si>
    <t>ппм</t>
  </si>
  <si>
    <t>время конв</t>
  </si>
  <si>
    <t>время полета (сек)</t>
  </si>
  <si>
    <t>заявл время</t>
  </si>
  <si>
    <t>ЗАЯВЛ. ВРЕМЯ СЕК</t>
  </si>
  <si>
    <t>ШТРАФ</t>
  </si>
  <si>
    <t>время полета сек</t>
  </si>
  <si>
    <t>Заявл.время сек</t>
  </si>
  <si>
    <t>штраф</t>
  </si>
  <si>
    <t>заявл. Время сек</t>
  </si>
  <si>
    <t>Вологодаская обл., г. Череповец</t>
  </si>
  <si>
    <t>15 июня 2010 год</t>
  </si>
  <si>
    <t xml:space="preserve">         результатов первенства по упражнению № 3</t>
  </si>
  <si>
    <t>Кол-во кругов</t>
  </si>
  <si>
    <t>место</t>
  </si>
  <si>
    <t xml:space="preserve">         результатов первенства по упражнению № 4</t>
  </si>
  <si>
    <t>минимальная скорость</t>
  </si>
  <si>
    <t>максимальная скорость</t>
  </si>
  <si>
    <t>D</t>
  </si>
  <si>
    <t>Dлуч</t>
  </si>
  <si>
    <t>очки за упражнение</t>
  </si>
  <si>
    <t>1 веш</t>
  </si>
  <si>
    <t>2 веш</t>
  </si>
  <si>
    <t>3 веш</t>
  </si>
  <si>
    <t>4 веш</t>
  </si>
  <si>
    <t>время</t>
  </si>
  <si>
    <t>Вологодаская обл.,   г. Череповец</t>
  </si>
  <si>
    <t>18 июня 2010 год</t>
  </si>
  <si>
    <t xml:space="preserve">         результатов первенства по упражнению № 5</t>
  </si>
  <si>
    <t>Кол-во взятых вешек</t>
  </si>
  <si>
    <t>Время (с)</t>
  </si>
  <si>
    <t>Qуч</t>
  </si>
  <si>
    <t>О1</t>
  </si>
  <si>
    <t>О2</t>
  </si>
  <si>
    <t>Гл.судья соревнований     Колчин Р.Н.</t>
  </si>
  <si>
    <t>20 июня 2010 год</t>
  </si>
  <si>
    <t>Сводный протокол</t>
  </si>
  <si>
    <t xml:space="preserve">  результатов первенства</t>
  </si>
  <si>
    <t>Очки за упр.  №1</t>
  </si>
  <si>
    <t>Очки за упр.  №2</t>
  </si>
  <si>
    <t>Очки за упр.  №3</t>
  </si>
  <si>
    <t>Очки за упр.  №4</t>
  </si>
  <si>
    <t>Очки за упр.  №5</t>
  </si>
  <si>
    <t>Сумма очков</t>
  </si>
  <si>
    <t>Покровский К.Ю. / Самойленко В.А.</t>
  </si>
  <si>
    <t>I</t>
  </si>
  <si>
    <t>III</t>
  </si>
  <si>
    <t>Ярощик В.С. / Григорьев Р.В.</t>
  </si>
  <si>
    <t>II</t>
  </si>
  <si>
    <t>Абрезин А.В. /       Бухтеев П.Б.</t>
  </si>
  <si>
    <t>Екимов К.Б. /     Добролюбов С.И.</t>
  </si>
  <si>
    <t>5</t>
  </si>
  <si>
    <t>4</t>
  </si>
  <si>
    <t>8</t>
  </si>
  <si>
    <t>12</t>
  </si>
  <si>
    <t>6</t>
  </si>
  <si>
    <t>11</t>
  </si>
  <si>
    <t>7</t>
  </si>
  <si>
    <t>10</t>
  </si>
  <si>
    <t>Гл.судья соревнований    Колчин Р.Н.</t>
  </si>
  <si>
    <t xml:space="preserve">  результатов командного первенства</t>
  </si>
  <si>
    <t>Команда</t>
  </si>
  <si>
    <t>Состав команды</t>
  </si>
  <si>
    <t>Ивановская обл.</t>
  </si>
  <si>
    <t>Покровский К.Ю. / Самойленко В.А.  (PL-2)</t>
  </si>
  <si>
    <t>Владимирская обл.</t>
  </si>
  <si>
    <t>Митрохин В.Г.   (PL-1)</t>
  </si>
  <si>
    <t>9</t>
  </si>
  <si>
    <t>Ростовская обл.</t>
  </si>
  <si>
    <t>Пудов Ю.И.   (PF)</t>
  </si>
  <si>
    <t>Архангельская обл.</t>
  </si>
  <si>
    <t>Стрекаловский М.Н.  (PL-1)</t>
  </si>
  <si>
    <t>Клепиковский В.В.  (PF)</t>
  </si>
  <si>
    <t>Хохлов Н.П.  (PL-1)</t>
  </si>
  <si>
    <t>Столяров Е.А.  (PF)</t>
  </si>
  <si>
    <t>Постнов Ф.Б.   (PF)</t>
  </si>
  <si>
    <t>Николаев Ю.Е.   (PL-1)</t>
  </si>
  <si>
    <t>Мурский А.Н.  (PF)</t>
  </si>
  <si>
    <t>Республика Адыгея</t>
  </si>
  <si>
    <t>Пташник А.Ю.  (PF)</t>
  </si>
  <si>
    <t>Князев П.А.   (PF)</t>
  </si>
  <si>
    <t>Сауков С.В.   (PF)</t>
  </si>
  <si>
    <t>Михеев А.В.  (PL-1)</t>
  </si>
  <si>
    <t>Свердловская обл.</t>
  </si>
  <si>
    <t>Екимов К.Б. / Добролюбов С.И.   (PL-2)</t>
  </si>
  <si>
    <t>Вологодская обл.</t>
  </si>
  <si>
    <t>Шутин М.А./Карлин Ю.Л.    (PL-2)</t>
  </si>
  <si>
    <t>Ярощик В.С. / Григорьев Р.В.   (PL-2)</t>
  </si>
  <si>
    <t>Капустин С.В.   (PL-1)</t>
  </si>
  <si>
    <t>Романюк Д.В.   (PF)</t>
  </si>
  <si>
    <t>Каберов М.Ю.   (PF)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</si>
</sst>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_-* #,##0.00&quot;р.&quot;_-;\-* #,##0.00&quot;р.&quot;_-;_-* \-??&quot;р.&quot;_-;_-@_-"/>
    <numFmt numFmtId="167" formatCode="@"/>
    <numFmt numFmtId="168" formatCode="0"/>
    <numFmt numFmtId="169" formatCode="# ?/?"/>
    <numFmt numFmtId="170" formatCode="H:MM:SS"/>
    <numFmt numFmtId="171" formatCode="H:MM:SS;@"/>
    <numFmt numFmtId="172" formatCode="0.00"/>
    <numFmt numFmtId="173" formatCode="DD/MMM"/>
    <numFmt numFmtId="174" formatCode="0%"/>
  </numFmts>
  <fonts count="6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6" fontId="1" fillId="0" borderId="0">
      <alignment/>
      <protection/>
    </xf>
  </cellStyleXfs>
  <cellXfs count="13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7" fontId="4" fillId="0" borderId="1" xfId="20" applyNumberFormat="1" applyFont="1" applyBorder="1" applyAlignment="1">
      <alignment horizontal="center" vertical="center" wrapText="1"/>
      <protection/>
    </xf>
    <xf numFmtId="167" fontId="4" fillId="0" borderId="2" xfId="20" applyNumberFormat="1" applyFont="1" applyBorder="1" applyAlignment="1">
      <alignment horizontal="center" vertical="center" textRotation="90" wrapText="1"/>
      <protection/>
    </xf>
    <xf numFmtId="167" fontId="4" fillId="0" borderId="2" xfId="20" applyNumberFormat="1" applyFont="1" applyBorder="1" applyAlignment="1">
      <alignment horizontal="center" vertical="center" wrapText="1"/>
      <protection/>
    </xf>
    <xf numFmtId="166" fontId="4" fillId="0" borderId="2" xfId="21" applyFont="1" applyFill="1" applyBorder="1" applyAlignment="1" applyProtection="1">
      <alignment horizontal="center" vertical="center" wrapText="1"/>
      <protection/>
    </xf>
    <xf numFmtId="167" fontId="4" fillId="0" borderId="3" xfId="20" applyNumberFormat="1" applyFont="1" applyBorder="1" applyAlignment="1">
      <alignment horizontal="center" vertical="center" wrapText="1"/>
      <protection/>
    </xf>
    <xf numFmtId="167" fontId="4" fillId="0" borderId="4" xfId="20" applyNumberFormat="1" applyFont="1" applyBorder="1" applyAlignment="1">
      <alignment horizontal="center" vertical="center" wrapText="1"/>
      <protection/>
    </xf>
    <xf numFmtId="167" fontId="2" fillId="0" borderId="5" xfId="20" applyNumberFormat="1" applyFont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4" fontId="4" fillId="0" borderId="4" xfId="20" applyFont="1" applyBorder="1">
      <alignment/>
      <protection/>
    </xf>
    <xf numFmtId="164" fontId="4" fillId="0" borderId="4" xfId="20" applyFont="1" applyBorder="1" applyAlignment="1">
      <alignment horizontal="center"/>
      <protection/>
    </xf>
    <xf numFmtId="168" fontId="4" fillId="0" borderId="4" xfId="20" applyNumberFormat="1" applyFont="1" applyBorder="1" applyAlignment="1">
      <alignment horizontal="center"/>
      <protection/>
    </xf>
    <xf numFmtId="167" fontId="4" fillId="0" borderId="7" xfId="20" applyNumberFormat="1" applyFont="1" applyBorder="1" applyAlignment="1">
      <alignment horizontal="center"/>
      <protection/>
    </xf>
    <xf numFmtId="164" fontId="4" fillId="0" borderId="4" xfId="20" applyFont="1" applyBorder="1" applyAlignment="1">
      <alignment horizontal="center" wrapText="1"/>
      <protection/>
    </xf>
    <xf numFmtId="169" fontId="4" fillId="0" borderId="4" xfId="20" applyNumberFormat="1" applyFont="1" applyBorder="1" applyAlignment="1">
      <alignment horizontal="center"/>
      <protection/>
    </xf>
    <xf numFmtId="164" fontId="4" fillId="0" borderId="7" xfId="20" applyFont="1" applyBorder="1" applyAlignment="1">
      <alignment horizontal="center"/>
      <protection/>
    </xf>
    <xf numFmtId="167" fontId="4" fillId="0" borderId="4" xfId="20" applyNumberFormat="1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4" fillId="0" borderId="6" xfId="20" applyFont="1" applyBorder="1">
      <alignment/>
      <protection/>
    </xf>
    <xf numFmtId="164" fontId="4" fillId="0" borderId="8" xfId="20" applyFont="1" applyBorder="1">
      <alignment/>
      <protection/>
    </xf>
    <xf numFmtId="164" fontId="4" fillId="0" borderId="9" xfId="20" applyFont="1" applyBorder="1">
      <alignment/>
      <protection/>
    </xf>
    <xf numFmtId="164" fontId="2" fillId="0" borderId="10" xfId="20" applyFont="1" applyBorder="1" applyAlignment="1">
      <alignment horizontal="center"/>
      <protection/>
    </xf>
    <xf numFmtId="164" fontId="4" fillId="0" borderId="10" xfId="20" applyFont="1" applyBorder="1">
      <alignment/>
      <protection/>
    </xf>
    <xf numFmtId="164" fontId="4" fillId="0" borderId="10" xfId="20" applyFont="1" applyBorder="1" applyAlignment="1">
      <alignment horizontal="center"/>
      <protection/>
    </xf>
    <xf numFmtId="167" fontId="4" fillId="0" borderId="11" xfId="20" applyNumberFormat="1" applyFont="1" applyBorder="1" applyAlignment="1">
      <alignment horizontal="center"/>
      <protection/>
    </xf>
    <xf numFmtId="164" fontId="4" fillId="0" borderId="12" xfId="20" applyFont="1" applyBorder="1">
      <alignment/>
      <protection/>
    </xf>
    <xf numFmtId="164" fontId="2" fillId="0" borderId="13" xfId="20" applyFont="1" applyBorder="1" applyAlignment="1">
      <alignment horizontal="center"/>
      <protection/>
    </xf>
    <xf numFmtId="164" fontId="4" fillId="0" borderId="13" xfId="20" applyFont="1" applyBorder="1">
      <alignment/>
      <protection/>
    </xf>
    <xf numFmtId="164" fontId="4" fillId="0" borderId="13" xfId="20" applyFont="1" applyBorder="1" applyAlignment="1">
      <alignment horizontal="center"/>
      <protection/>
    </xf>
    <xf numFmtId="164" fontId="4" fillId="0" borderId="13" xfId="20" applyFont="1" applyBorder="1" applyAlignment="1">
      <alignment horizontal="center" wrapText="1"/>
      <protection/>
    </xf>
    <xf numFmtId="167" fontId="4" fillId="0" borderId="14" xfId="20" applyNumberFormat="1" applyFont="1" applyBorder="1" applyAlignment="1">
      <alignment horizontal="center"/>
      <protection/>
    </xf>
    <xf numFmtId="164" fontId="4" fillId="0" borderId="0" xfId="20" applyFont="1">
      <alignment/>
      <protection/>
    </xf>
    <xf numFmtId="167" fontId="4" fillId="0" borderId="15" xfId="20" applyNumberFormat="1" applyFont="1" applyBorder="1" applyAlignment="1">
      <alignment horizontal="center" vertical="center" wrapText="1"/>
      <protection/>
    </xf>
    <xf numFmtId="166" fontId="4" fillId="0" borderId="4" xfId="21" applyFont="1" applyFill="1" applyBorder="1" applyAlignment="1" applyProtection="1">
      <alignment horizontal="center" vertical="center" wrapText="1"/>
      <protection/>
    </xf>
    <xf numFmtId="166" fontId="4" fillId="0" borderId="10" xfId="21" applyFont="1" applyFill="1" applyBorder="1" applyAlignment="1" applyProtection="1">
      <alignment horizontal="center" vertical="center" wrapText="1"/>
      <protection/>
    </xf>
    <xf numFmtId="166" fontId="4" fillId="0" borderId="16" xfId="21" applyFont="1" applyFill="1" applyBorder="1" applyAlignment="1" applyProtection="1">
      <alignment horizontal="center" vertical="center" wrapText="1"/>
      <protection/>
    </xf>
    <xf numFmtId="170" fontId="4" fillId="0" borderId="4" xfId="20" applyNumberFormat="1" applyFont="1" applyBorder="1" applyAlignment="1">
      <alignment horizontal="center"/>
      <protection/>
    </xf>
    <xf numFmtId="171" fontId="4" fillId="0" borderId="4" xfId="20" applyNumberFormat="1" applyFont="1" applyBorder="1" applyAlignment="1">
      <alignment horizontal="center"/>
      <protection/>
    </xf>
    <xf numFmtId="172" fontId="4" fillId="0" borderId="4" xfId="20" applyNumberFormat="1" applyFont="1" applyBorder="1" applyAlignment="1">
      <alignment horizontal="center"/>
      <protection/>
    </xf>
    <xf numFmtId="172" fontId="2" fillId="0" borderId="4" xfId="20" applyNumberFormat="1" applyFont="1" applyBorder="1" applyAlignment="1">
      <alignment horizontal="center"/>
      <protection/>
    </xf>
    <xf numFmtId="173" fontId="4" fillId="0" borderId="7" xfId="20" applyNumberFormat="1" applyFont="1" applyBorder="1" applyAlignment="1">
      <alignment horizontal="center"/>
      <protection/>
    </xf>
    <xf numFmtId="164" fontId="4" fillId="0" borderId="6" xfId="20" applyFont="1" applyFill="1" applyBorder="1">
      <alignment/>
      <protection/>
    </xf>
    <xf numFmtId="164" fontId="2" fillId="0" borderId="4" xfId="20" applyFont="1" applyFill="1" applyBorder="1" applyAlignment="1">
      <alignment horizontal="center"/>
      <protection/>
    </xf>
    <xf numFmtId="164" fontId="4" fillId="0" borderId="4" xfId="20" applyFont="1" applyFill="1" applyBorder="1">
      <alignment/>
      <protection/>
    </xf>
    <xf numFmtId="164" fontId="4" fillId="0" borderId="4" xfId="20" applyFont="1" applyFill="1" applyBorder="1" applyAlignment="1">
      <alignment horizontal="center"/>
      <protection/>
    </xf>
    <xf numFmtId="164" fontId="4" fillId="0" borderId="4" xfId="20" applyFont="1" applyFill="1" applyBorder="1" applyAlignment="1">
      <alignment horizontal="center" wrapText="1"/>
      <protection/>
    </xf>
    <xf numFmtId="170" fontId="4" fillId="0" borderId="4" xfId="20" applyNumberFormat="1" applyFont="1" applyFill="1" applyBorder="1" applyAlignment="1">
      <alignment horizontal="center"/>
      <protection/>
    </xf>
    <xf numFmtId="168" fontId="4" fillId="0" borderId="4" xfId="20" applyNumberFormat="1" applyFont="1" applyFill="1" applyBorder="1" applyAlignment="1">
      <alignment horizontal="center"/>
      <protection/>
    </xf>
    <xf numFmtId="171" fontId="4" fillId="0" borderId="4" xfId="20" applyNumberFormat="1" applyFont="1" applyFill="1" applyBorder="1" applyAlignment="1">
      <alignment horizontal="center"/>
      <protection/>
    </xf>
    <xf numFmtId="172" fontId="4" fillId="0" borderId="4" xfId="20" applyNumberFormat="1" applyFont="1" applyFill="1" applyBorder="1" applyAlignment="1">
      <alignment horizontal="center"/>
      <protection/>
    </xf>
    <xf numFmtId="172" fontId="2" fillId="0" borderId="4" xfId="20" applyNumberFormat="1" applyFont="1" applyFill="1" applyBorder="1" applyAlignment="1">
      <alignment horizontal="center"/>
      <protection/>
    </xf>
    <xf numFmtId="167" fontId="4" fillId="0" borderId="7" xfId="20" applyNumberFormat="1" applyFont="1" applyFill="1" applyBorder="1" applyAlignment="1">
      <alignment horizontal="center"/>
      <protection/>
    </xf>
    <xf numFmtId="164" fontId="1" fillId="0" borderId="0" xfId="20" applyFill="1">
      <alignment/>
      <protection/>
    </xf>
    <xf numFmtId="164" fontId="4" fillId="2" borderId="6" xfId="20" applyFont="1" applyFill="1" applyBorder="1">
      <alignment/>
      <protection/>
    </xf>
    <xf numFmtId="164" fontId="2" fillId="2" borderId="4" xfId="20" applyFont="1" applyFill="1" applyBorder="1" applyAlignment="1">
      <alignment horizontal="center"/>
      <protection/>
    </xf>
    <xf numFmtId="164" fontId="4" fillId="2" borderId="4" xfId="20" applyFont="1" applyFill="1" applyBorder="1">
      <alignment/>
      <protection/>
    </xf>
    <xf numFmtId="164" fontId="4" fillId="2" borderId="4" xfId="20" applyFont="1" applyFill="1" applyBorder="1" applyAlignment="1">
      <alignment horizontal="center"/>
      <protection/>
    </xf>
    <xf numFmtId="164" fontId="4" fillId="2" borderId="4" xfId="20" applyFont="1" applyFill="1" applyBorder="1" applyAlignment="1">
      <alignment horizontal="center" wrapText="1"/>
      <protection/>
    </xf>
    <xf numFmtId="170" fontId="4" fillId="2" borderId="4" xfId="20" applyNumberFormat="1" applyFont="1" applyFill="1" applyBorder="1" applyAlignment="1">
      <alignment horizontal="center"/>
      <protection/>
    </xf>
    <xf numFmtId="168" fontId="4" fillId="2" borderId="4" xfId="20" applyNumberFormat="1" applyFont="1" applyFill="1" applyBorder="1" applyAlignment="1">
      <alignment horizontal="center"/>
      <protection/>
    </xf>
    <xf numFmtId="171" fontId="4" fillId="2" borderId="4" xfId="20" applyNumberFormat="1" applyFont="1" applyFill="1" applyBorder="1" applyAlignment="1">
      <alignment horizontal="center"/>
      <protection/>
    </xf>
    <xf numFmtId="172" fontId="4" fillId="2" borderId="4" xfId="20" applyNumberFormat="1" applyFont="1" applyFill="1" applyBorder="1" applyAlignment="1">
      <alignment horizontal="center"/>
      <protection/>
    </xf>
    <xf numFmtId="172" fontId="2" fillId="2" borderId="4" xfId="20" applyNumberFormat="1" applyFont="1" applyFill="1" applyBorder="1" applyAlignment="1">
      <alignment horizontal="center"/>
      <protection/>
    </xf>
    <xf numFmtId="167" fontId="4" fillId="2" borderId="7" xfId="20" applyNumberFormat="1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4" fillId="0" borderId="7" xfId="20" applyNumberFormat="1" applyFont="1" applyBorder="1" applyAlignment="1">
      <alignment horizontal="center"/>
      <protection/>
    </xf>
    <xf numFmtId="170" fontId="4" fillId="0" borderId="10" xfId="20" applyNumberFormat="1" applyFont="1" applyBorder="1" applyAlignment="1">
      <alignment horizontal="center"/>
      <protection/>
    </xf>
    <xf numFmtId="171" fontId="4" fillId="0" borderId="10" xfId="20" applyNumberFormat="1" applyFont="1" applyBorder="1" applyAlignment="1">
      <alignment horizontal="center"/>
      <protection/>
    </xf>
    <xf numFmtId="164" fontId="4" fillId="0" borderId="11" xfId="20" applyNumberFormat="1" applyFont="1" applyBorder="1" applyAlignment="1">
      <alignment horizontal="center"/>
      <protection/>
    </xf>
    <xf numFmtId="170" fontId="4" fillId="0" borderId="13" xfId="20" applyNumberFormat="1" applyFont="1" applyBorder="1" applyAlignment="1">
      <alignment horizontal="center"/>
      <protection/>
    </xf>
    <xf numFmtId="171" fontId="4" fillId="0" borderId="13" xfId="20" applyNumberFormat="1" applyFont="1" applyBorder="1" applyAlignment="1">
      <alignment horizontal="center"/>
      <protection/>
    </xf>
    <xf numFmtId="164" fontId="4" fillId="0" borderId="14" xfId="20" applyNumberFormat="1" applyFont="1" applyBorder="1" applyAlignment="1">
      <alignment horizontal="center"/>
      <protection/>
    </xf>
    <xf numFmtId="168" fontId="1" fillId="0" borderId="0" xfId="20" applyNumberFormat="1">
      <alignment/>
      <protection/>
    </xf>
    <xf numFmtId="168" fontId="4" fillId="0" borderId="4" xfId="21" applyNumberFormat="1" applyFont="1" applyFill="1" applyBorder="1" applyAlignment="1" applyProtection="1">
      <alignment horizontal="center" vertical="center" wrapText="1"/>
      <protection/>
    </xf>
    <xf numFmtId="167" fontId="2" fillId="0" borderId="17" xfId="20" applyNumberFormat="1" applyFont="1" applyBorder="1" applyAlignment="1">
      <alignment horizontal="center" vertical="center" wrapText="1"/>
      <protection/>
    </xf>
    <xf numFmtId="164" fontId="2" fillId="0" borderId="17" xfId="20" applyFont="1" applyBorder="1" applyAlignment="1">
      <alignment horizontal="center"/>
      <protection/>
    </xf>
    <xf numFmtId="168" fontId="4" fillId="0" borderId="0" xfId="20" applyNumberFormat="1" applyFont="1">
      <alignment/>
      <protection/>
    </xf>
    <xf numFmtId="167" fontId="4" fillId="0" borderId="18" xfId="20" applyNumberFormat="1" applyFont="1" applyBorder="1" applyAlignment="1">
      <alignment horizontal="center" vertical="center" wrapText="1"/>
      <protection/>
    </xf>
    <xf numFmtId="167" fontId="4" fillId="0" borderId="10" xfId="20" applyNumberFormat="1" applyFont="1" applyBorder="1" applyAlignment="1">
      <alignment horizontal="center" vertical="center" wrapText="1"/>
      <protection/>
    </xf>
    <xf numFmtId="167" fontId="4" fillId="0" borderId="16" xfId="20" applyNumberFormat="1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/>
      <protection/>
    </xf>
    <xf numFmtId="164" fontId="5" fillId="0" borderId="4" xfId="20" applyFont="1" applyBorder="1" applyAlignment="1">
      <alignment horizontal="center"/>
      <protection/>
    </xf>
    <xf numFmtId="174" fontId="1" fillId="0" borderId="0" xfId="20" applyNumberFormat="1" applyAlignment="1">
      <alignment horizontal="center"/>
      <protection/>
    </xf>
    <xf numFmtId="164" fontId="4" fillId="3" borderId="6" xfId="20" applyFont="1" applyFill="1" applyBorder="1">
      <alignment/>
      <protection/>
    </xf>
    <xf numFmtId="164" fontId="2" fillId="3" borderId="4" xfId="20" applyFont="1" applyFill="1" applyBorder="1" applyAlignment="1">
      <alignment horizontal="center"/>
      <protection/>
    </xf>
    <xf numFmtId="164" fontId="4" fillId="3" borderId="4" xfId="20" applyFont="1" applyFill="1" applyBorder="1">
      <alignment/>
      <protection/>
    </xf>
    <xf numFmtId="164" fontId="4" fillId="3" borderId="4" xfId="20" applyFont="1" applyFill="1" applyBorder="1" applyAlignment="1">
      <alignment horizontal="center"/>
      <protection/>
    </xf>
    <xf numFmtId="168" fontId="4" fillId="3" borderId="4" xfId="20" applyNumberFormat="1" applyFont="1" applyFill="1" applyBorder="1" applyAlignment="1">
      <alignment horizontal="center"/>
      <protection/>
    </xf>
    <xf numFmtId="164" fontId="1" fillId="3" borderId="0" xfId="20" applyFill="1">
      <alignment/>
      <protection/>
    </xf>
    <xf numFmtId="164" fontId="1" fillId="0" borderId="0" xfId="20" applyBorder="1">
      <alignment/>
      <protection/>
    </xf>
    <xf numFmtId="164" fontId="4" fillId="0" borderId="0" xfId="20" applyFont="1" applyBorder="1" applyAlignment="1">
      <alignment horizontal="center"/>
      <protection/>
    </xf>
    <xf numFmtId="164" fontId="1" fillId="0" borderId="0" xfId="20" applyAlignment="1">
      <alignment horizontal="right"/>
      <protection/>
    </xf>
    <xf numFmtId="164" fontId="4" fillId="0" borderId="8" xfId="20" applyFont="1" applyBorder="1" applyAlignment="1">
      <alignment horizontal="center"/>
      <protection/>
    </xf>
    <xf numFmtId="164" fontId="4" fillId="0" borderId="9" xfId="20" applyFont="1" applyBorder="1" applyAlignment="1">
      <alignment horizontal="center"/>
      <protection/>
    </xf>
    <xf numFmtId="164" fontId="4" fillId="0" borderId="10" xfId="20" applyFont="1" applyBorder="1" applyAlignment="1">
      <alignment/>
      <protection/>
    </xf>
    <xf numFmtId="164" fontId="4" fillId="0" borderId="12" xfId="20" applyFont="1" applyBorder="1" applyAlignment="1">
      <alignment horizontal="center"/>
      <protection/>
    </xf>
    <xf numFmtId="164" fontId="4" fillId="0" borderId="13" xfId="20" applyFont="1" applyBorder="1" applyAlignment="1">
      <alignment horizontal="left"/>
      <protection/>
    </xf>
    <xf numFmtId="164" fontId="4" fillId="0" borderId="13" xfId="20" applyFont="1" applyBorder="1" applyAlignment="1">
      <alignment wrapText="1"/>
      <protection/>
    </xf>
    <xf numFmtId="168" fontId="4" fillId="0" borderId="2" xfId="20" applyNumberFormat="1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vertical="center" wrapText="1"/>
      <protection/>
    </xf>
    <xf numFmtId="167" fontId="2" fillId="0" borderId="7" xfId="20" applyNumberFormat="1" applyFont="1" applyBorder="1" applyAlignment="1">
      <alignment horizontal="center" vertical="center"/>
      <protection/>
    </xf>
    <xf numFmtId="164" fontId="2" fillId="0" borderId="7" xfId="20" applyFont="1" applyBorder="1" applyAlignment="1">
      <alignment horizontal="center" vertical="center"/>
      <protection/>
    </xf>
    <xf numFmtId="164" fontId="4" fillId="0" borderId="7" xfId="20" applyFont="1" applyBorder="1" applyAlignment="1">
      <alignment horizontal="center" vertical="center"/>
      <protection/>
    </xf>
    <xf numFmtId="167" fontId="4" fillId="0" borderId="7" xfId="20" applyNumberFormat="1" applyFont="1" applyBorder="1" applyAlignment="1">
      <alignment horizontal="center" vertical="center"/>
      <protection/>
    </xf>
    <xf numFmtId="168" fontId="4" fillId="0" borderId="19" xfId="20" applyNumberFormat="1" applyFont="1" applyBorder="1" applyAlignment="1">
      <alignment horizontal="center"/>
      <protection/>
    </xf>
    <xf numFmtId="167" fontId="4" fillId="0" borderId="11" xfId="20" applyNumberFormat="1" applyFont="1" applyBorder="1" applyAlignment="1">
      <alignment horizontal="center" vertical="center"/>
      <protection/>
    </xf>
    <xf numFmtId="167" fontId="4" fillId="0" borderId="14" xfId="20" applyNumberFormat="1" applyFont="1" applyBorder="1" applyAlignment="1">
      <alignment horizontal="center" vertical="center"/>
      <protection/>
    </xf>
    <xf numFmtId="164" fontId="4" fillId="0" borderId="17" xfId="20" applyFont="1" applyBorder="1" applyAlignment="1">
      <alignment horizontal="center" vertical="center"/>
      <protection/>
    </xf>
    <xf numFmtId="164" fontId="4" fillId="0" borderId="4" xfId="20" applyFont="1" applyBorder="1" applyAlignment="1">
      <alignment horizontal="center" vertical="center"/>
      <protection/>
    </xf>
    <xf numFmtId="164" fontId="2" fillId="0" borderId="4" xfId="20" applyFont="1" applyBorder="1" applyAlignment="1">
      <alignment horizontal="center" vertical="center"/>
      <protection/>
    </xf>
    <xf numFmtId="164" fontId="1" fillId="0" borderId="4" xfId="20" applyFont="1" applyBorder="1" applyAlignment="1">
      <alignment horizontal="center" vertical="center"/>
      <protection/>
    </xf>
    <xf numFmtId="168" fontId="2" fillId="0" borderId="4" xfId="20" applyNumberFormat="1" applyFont="1" applyBorder="1" applyAlignment="1">
      <alignment horizontal="center" vertical="center"/>
      <protection/>
    </xf>
    <xf numFmtId="164" fontId="4" fillId="0" borderId="6" xfId="20" applyFont="1" applyBorder="1" applyAlignment="1">
      <alignment horizontal="center" vertical="center"/>
      <protection/>
    </xf>
    <xf numFmtId="168" fontId="2" fillId="0" borderId="19" xfId="20" applyNumberFormat="1" applyFont="1" applyBorder="1" applyAlignment="1">
      <alignment horizontal="center" vertical="center"/>
      <protection/>
    </xf>
    <xf numFmtId="164" fontId="4" fillId="0" borderId="12" xfId="20" applyFont="1" applyBorder="1" applyAlignment="1">
      <alignment horizontal="center" vertical="center"/>
      <protection/>
    </xf>
    <xf numFmtId="164" fontId="1" fillId="0" borderId="13" xfId="20" applyFont="1" applyBorder="1" applyAlignment="1">
      <alignment horizontal="center" vertical="center"/>
      <protection/>
    </xf>
    <xf numFmtId="168" fontId="2" fillId="0" borderId="13" xfId="20" applyNumberFormat="1" applyFont="1" applyBorder="1" applyAlignment="1">
      <alignment horizontal="center" vertical="center"/>
      <protection/>
    </xf>
    <xf numFmtId="167" fontId="2" fillId="0" borderId="14" xfId="20" applyNumberFormat="1" applyFont="1" applyBorder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1" fillId="0" borderId="0" xfId="20" applyBorder="1" applyAlignment="1">
      <alignment horizontal="center" vertical="center"/>
      <protection/>
    </xf>
    <xf numFmtId="164" fontId="4" fillId="0" borderId="0" xfId="20" applyFont="1" applyBorder="1">
      <alignment/>
      <protection/>
    </xf>
    <xf numFmtId="168" fontId="4" fillId="0" borderId="0" xfId="20" applyNumberFormat="1" applyFont="1" applyBorder="1" applyAlignment="1">
      <alignment horizontal="center"/>
      <protection/>
    </xf>
    <xf numFmtId="167" fontId="4" fillId="0" borderId="0" xfId="20" applyNumberFormat="1" applyFont="1" applyBorder="1" applyAlignment="1">
      <alignment horizontal="center" vertical="center"/>
      <protection/>
    </xf>
    <xf numFmtId="164" fontId="4" fillId="0" borderId="0" xfId="20" applyFont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SheetLayoutView="100" workbookViewId="0" topLeftCell="A1">
      <selection activeCell="C2" sqref="C2"/>
    </sheetView>
  </sheetViews>
  <sheetFormatPr defaultColWidth="9.140625" defaultRowHeight="12.75" customHeight="1"/>
  <cols>
    <col min="1" max="1" width="4.140625" style="1" customWidth="1"/>
    <col min="2" max="2" width="8.421875" style="1" customWidth="1"/>
    <col min="3" max="3" width="33.57421875" style="1" customWidth="1"/>
    <col min="4" max="4" width="7.421875" style="1" customWidth="1"/>
    <col min="5" max="5" width="19.57421875" style="1" customWidth="1"/>
    <col min="6" max="6" width="7.8515625" style="1" customWidth="1"/>
    <col min="7" max="7" width="6.140625" style="1" customWidth="1"/>
    <col min="8" max="8" width="12.57421875" style="1" customWidth="1"/>
    <col min="9" max="9" width="6.421875" style="1" customWidth="1"/>
    <col min="10" max="10" width="8.140625" style="1" customWidth="1"/>
    <col min="11" max="11" width="6.8515625" style="1" customWidth="1"/>
    <col min="12" max="12" width="12.8515625" style="1" customWidth="1"/>
    <col min="13" max="16384" width="8.7109375" style="1" customWidth="1"/>
  </cols>
  <sheetData>
    <row r="1" spans="3:8" ht="12.75" customHeight="1">
      <c r="C1" s="2" t="s">
        <v>0</v>
      </c>
      <c r="F1" s="3" t="s">
        <v>1</v>
      </c>
      <c r="G1" s="3"/>
      <c r="H1" s="3"/>
    </row>
    <row r="2" spans="3:8" ht="12.75" customHeight="1">
      <c r="C2" s="2" t="s">
        <v>2</v>
      </c>
      <c r="F2" s="3" t="s">
        <v>3</v>
      </c>
      <c r="G2" s="3"/>
      <c r="H2" s="3"/>
    </row>
    <row r="4" spans="3:8" ht="12.75" customHeight="1">
      <c r="C4" s="1" t="s">
        <v>4</v>
      </c>
      <c r="F4" s="4" t="s">
        <v>5</v>
      </c>
      <c r="G4" s="4"/>
      <c r="H4" s="4"/>
    </row>
    <row r="6" spans="1:13" ht="15.7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 customHeight="1">
      <c r="A7" s="6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3.5" customHeight="1"/>
    <row r="9" spans="1:13" ht="12.75" customHeight="1">
      <c r="A9" s="7" t="s">
        <v>8</v>
      </c>
      <c r="B9" s="8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/>
      <c r="H9" s="9" t="s">
        <v>14</v>
      </c>
      <c r="I9" s="9"/>
      <c r="J9" s="10" t="s">
        <v>15</v>
      </c>
      <c r="K9" s="10"/>
      <c r="L9" s="9" t="s">
        <v>16</v>
      </c>
      <c r="M9" s="11" t="s">
        <v>17</v>
      </c>
    </row>
    <row r="10" spans="1:13" ht="30" customHeight="1">
      <c r="A10" s="7"/>
      <c r="B10" s="8"/>
      <c r="C10" s="9"/>
      <c r="D10" s="9"/>
      <c r="E10" s="9"/>
      <c r="F10" s="9"/>
      <c r="G10" s="9"/>
      <c r="H10" s="9"/>
      <c r="I10" s="9"/>
      <c r="J10" s="10"/>
      <c r="K10" s="10"/>
      <c r="L10" s="9"/>
      <c r="M10" s="11"/>
    </row>
    <row r="11" spans="1:13" ht="30" customHeight="1">
      <c r="A11" s="7"/>
      <c r="B11" s="8"/>
      <c r="C11" s="9"/>
      <c r="D11" s="9"/>
      <c r="E11" s="9"/>
      <c r="F11" s="12" t="s">
        <v>18</v>
      </c>
      <c r="G11" s="12" t="s">
        <v>19</v>
      </c>
      <c r="H11" s="12" t="s">
        <v>20</v>
      </c>
      <c r="I11" s="12" t="s">
        <v>19</v>
      </c>
      <c r="J11" s="12" t="s">
        <v>21</v>
      </c>
      <c r="K11" s="12" t="s">
        <v>19</v>
      </c>
      <c r="L11" s="9"/>
      <c r="M11" s="11"/>
    </row>
    <row r="12" spans="1:13" ht="15.75" customHeight="1">
      <c r="A12" s="13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.75" customHeight="1">
      <c r="A13" s="14" t="s">
        <v>23</v>
      </c>
      <c r="B13" s="15">
        <v>9</v>
      </c>
      <c r="C13" s="16" t="s">
        <v>24</v>
      </c>
      <c r="D13" s="17" t="s">
        <v>25</v>
      </c>
      <c r="E13" s="17" t="s">
        <v>26</v>
      </c>
      <c r="F13" s="17">
        <v>1</v>
      </c>
      <c r="G13" s="18">
        <v>250</v>
      </c>
      <c r="H13" s="17" t="s">
        <v>27</v>
      </c>
      <c r="I13" s="17">
        <v>100</v>
      </c>
      <c r="J13" s="17" t="s">
        <v>28</v>
      </c>
      <c r="K13" s="17">
        <v>0</v>
      </c>
      <c r="L13" s="15">
        <v>350</v>
      </c>
      <c r="M13" s="19"/>
    </row>
    <row r="14" spans="1:13" ht="45.75" customHeight="1">
      <c r="A14" s="14" t="s">
        <v>29</v>
      </c>
      <c r="B14" s="15">
        <v>64</v>
      </c>
      <c r="C14" s="16" t="s">
        <v>30</v>
      </c>
      <c r="D14" s="17" t="s">
        <v>31</v>
      </c>
      <c r="E14" s="20" t="s">
        <v>32</v>
      </c>
      <c r="F14" s="17">
        <v>1</v>
      </c>
      <c r="G14" s="18">
        <v>250</v>
      </c>
      <c r="H14" s="17" t="s">
        <v>27</v>
      </c>
      <c r="I14" s="17">
        <v>100</v>
      </c>
      <c r="J14" s="17" t="s">
        <v>28</v>
      </c>
      <c r="K14" s="17">
        <v>0</v>
      </c>
      <c r="L14" s="15">
        <v>350</v>
      </c>
      <c r="M14" s="19"/>
    </row>
    <row r="15" spans="1:13" ht="45.75" customHeight="1">
      <c r="A15" s="14" t="s">
        <v>33</v>
      </c>
      <c r="B15" s="15">
        <v>7</v>
      </c>
      <c r="C15" s="16" t="s">
        <v>34</v>
      </c>
      <c r="D15" s="21">
        <v>0.5</v>
      </c>
      <c r="E15" s="20" t="s">
        <v>32</v>
      </c>
      <c r="F15" s="17">
        <v>1</v>
      </c>
      <c r="G15" s="18">
        <v>250</v>
      </c>
      <c r="H15" s="17" t="s">
        <v>28</v>
      </c>
      <c r="I15" s="17">
        <v>0</v>
      </c>
      <c r="J15" s="17">
        <v>1</v>
      </c>
      <c r="K15" s="17">
        <v>175</v>
      </c>
      <c r="L15" s="15">
        <v>425</v>
      </c>
      <c r="M15" s="22"/>
    </row>
    <row r="16" spans="1:13" ht="15.75" customHeight="1">
      <c r="A16" s="14" t="s">
        <v>35</v>
      </c>
      <c r="B16" s="15">
        <v>14</v>
      </c>
      <c r="C16" s="16" t="s">
        <v>36</v>
      </c>
      <c r="D16" s="23" t="s">
        <v>37</v>
      </c>
      <c r="E16" s="17" t="s">
        <v>38</v>
      </c>
      <c r="F16" s="17">
        <v>2</v>
      </c>
      <c r="G16" s="18">
        <v>170</v>
      </c>
      <c r="H16" s="17" t="s">
        <v>27</v>
      </c>
      <c r="I16" s="17">
        <v>100</v>
      </c>
      <c r="J16" s="17" t="s">
        <v>28</v>
      </c>
      <c r="K16" s="17">
        <v>0</v>
      </c>
      <c r="L16" s="15">
        <v>270</v>
      </c>
      <c r="M16" s="22"/>
    </row>
    <row r="17" spans="1:13" ht="15.75" customHeight="1">
      <c r="A17" s="14" t="s">
        <v>39</v>
      </c>
      <c r="B17" s="15">
        <v>211</v>
      </c>
      <c r="C17" s="16" t="s">
        <v>40</v>
      </c>
      <c r="D17" s="17" t="s">
        <v>25</v>
      </c>
      <c r="E17" s="17" t="s">
        <v>41</v>
      </c>
      <c r="F17" s="17">
        <v>1</v>
      </c>
      <c r="G17" s="18">
        <v>250</v>
      </c>
      <c r="H17" s="17" t="s">
        <v>28</v>
      </c>
      <c r="I17" s="17">
        <v>0</v>
      </c>
      <c r="J17" s="17">
        <v>2</v>
      </c>
      <c r="K17" s="17">
        <v>100</v>
      </c>
      <c r="L17" s="15">
        <v>350</v>
      </c>
      <c r="M17" s="19"/>
    </row>
    <row r="18" spans="1:13" ht="15.75" customHeight="1">
      <c r="A18" s="24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.75" customHeight="1">
      <c r="A19" s="14" t="s">
        <v>43</v>
      </c>
      <c r="B19" s="15">
        <v>43</v>
      </c>
      <c r="C19" s="16" t="s">
        <v>44</v>
      </c>
      <c r="D19" s="17" t="s">
        <v>45</v>
      </c>
      <c r="E19" s="17" t="s">
        <v>46</v>
      </c>
      <c r="F19" s="17">
        <v>1</v>
      </c>
      <c r="G19" s="18">
        <v>250</v>
      </c>
      <c r="H19" s="17" t="s">
        <v>28</v>
      </c>
      <c r="I19" s="17">
        <v>0</v>
      </c>
      <c r="J19" s="17" t="s">
        <v>28</v>
      </c>
      <c r="K19" s="17">
        <v>0</v>
      </c>
      <c r="L19" s="15">
        <v>250</v>
      </c>
      <c r="M19" s="19"/>
    </row>
    <row r="20" spans="1:13" ht="30.75" customHeight="1">
      <c r="A20" s="14" t="s">
        <v>47</v>
      </c>
      <c r="B20" s="15">
        <v>5</v>
      </c>
      <c r="C20" s="16" t="s">
        <v>48</v>
      </c>
      <c r="D20" s="17">
        <v>3</v>
      </c>
      <c r="E20" s="20" t="s">
        <v>49</v>
      </c>
      <c r="F20" s="17">
        <v>1</v>
      </c>
      <c r="G20" s="18">
        <v>250</v>
      </c>
      <c r="H20" s="17" t="s">
        <v>27</v>
      </c>
      <c r="I20" s="17">
        <v>100</v>
      </c>
      <c r="J20" s="17" t="s">
        <v>28</v>
      </c>
      <c r="K20" s="17">
        <v>0</v>
      </c>
      <c r="L20" s="15">
        <v>350</v>
      </c>
      <c r="M20" s="19"/>
    </row>
    <row r="21" spans="1:13" ht="15.75" customHeight="1">
      <c r="A21" s="14" t="s">
        <v>50</v>
      </c>
      <c r="B21" s="15">
        <v>17</v>
      </c>
      <c r="C21" s="16" t="s">
        <v>51</v>
      </c>
      <c r="D21" s="17">
        <v>1</v>
      </c>
      <c r="E21" s="17" t="s">
        <v>52</v>
      </c>
      <c r="F21" s="17" t="s">
        <v>28</v>
      </c>
      <c r="G21" s="18" t="s">
        <v>28</v>
      </c>
      <c r="H21" s="17" t="s">
        <v>28</v>
      </c>
      <c r="I21" s="17" t="s">
        <v>28</v>
      </c>
      <c r="J21" s="17" t="s">
        <v>28</v>
      </c>
      <c r="K21" s="17" t="s">
        <v>28</v>
      </c>
      <c r="L21" s="15" t="s">
        <v>28</v>
      </c>
      <c r="M21" s="22"/>
    </row>
    <row r="22" spans="1:13" ht="15.75" customHeight="1">
      <c r="A22" s="14" t="s">
        <v>53</v>
      </c>
      <c r="B22" s="15">
        <v>21</v>
      </c>
      <c r="C22" s="16" t="s">
        <v>54</v>
      </c>
      <c r="D22" s="17" t="s">
        <v>28</v>
      </c>
      <c r="E22" s="17" t="s">
        <v>55</v>
      </c>
      <c r="F22" s="17">
        <v>2</v>
      </c>
      <c r="G22" s="18">
        <v>170</v>
      </c>
      <c r="H22" s="17" t="s">
        <v>27</v>
      </c>
      <c r="I22" s="17">
        <v>100</v>
      </c>
      <c r="J22" s="17" t="s">
        <v>28</v>
      </c>
      <c r="K22" s="17">
        <v>0</v>
      </c>
      <c r="L22" s="15">
        <v>270</v>
      </c>
      <c r="M22" s="19"/>
    </row>
    <row r="23" spans="1:13" ht="45.75" customHeight="1">
      <c r="A23" s="25" t="s">
        <v>56</v>
      </c>
      <c r="B23" s="15">
        <v>23</v>
      </c>
      <c r="C23" s="16" t="s">
        <v>57</v>
      </c>
      <c r="D23" s="17" t="s">
        <v>45</v>
      </c>
      <c r="E23" s="20" t="s">
        <v>32</v>
      </c>
      <c r="F23" s="17">
        <v>1</v>
      </c>
      <c r="G23" s="18">
        <v>250</v>
      </c>
      <c r="H23" s="17" t="s">
        <v>27</v>
      </c>
      <c r="I23" s="17">
        <v>100</v>
      </c>
      <c r="J23" s="17" t="s">
        <v>28</v>
      </c>
      <c r="K23" s="17">
        <v>0</v>
      </c>
      <c r="L23" s="15">
        <v>350</v>
      </c>
      <c r="M23" s="19"/>
    </row>
    <row r="24" spans="1:13" ht="30.75" customHeight="1">
      <c r="A24" s="25" t="s">
        <v>58</v>
      </c>
      <c r="B24" s="15">
        <v>24</v>
      </c>
      <c r="C24" s="16" t="s">
        <v>59</v>
      </c>
      <c r="D24" s="17">
        <v>3</v>
      </c>
      <c r="E24" s="20" t="s">
        <v>49</v>
      </c>
      <c r="F24" s="17">
        <v>1</v>
      </c>
      <c r="G24" s="18">
        <v>250</v>
      </c>
      <c r="H24" s="17" t="s">
        <v>28</v>
      </c>
      <c r="I24" s="17">
        <v>0</v>
      </c>
      <c r="J24" s="17">
        <v>2</v>
      </c>
      <c r="K24" s="17">
        <v>100</v>
      </c>
      <c r="L24" s="15">
        <v>350</v>
      </c>
      <c r="M24" s="19"/>
    </row>
    <row r="25" spans="1:13" ht="15.75" customHeight="1">
      <c r="A25" s="24" t="s">
        <v>60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75" customHeight="1">
      <c r="A26" s="26" t="s">
        <v>61</v>
      </c>
      <c r="B26" s="15">
        <v>58</v>
      </c>
      <c r="C26" s="16" t="s">
        <v>62</v>
      </c>
      <c r="D26" s="17" t="s">
        <v>63</v>
      </c>
      <c r="E26" s="17" t="s">
        <v>52</v>
      </c>
      <c r="F26" s="17">
        <v>1</v>
      </c>
      <c r="G26" s="18">
        <v>250</v>
      </c>
      <c r="H26" s="17" t="s">
        <v>27</v>
      </c>
      <c r="I26" s="17">
        <v>100</v>
      </c>
      <c r="J26" s="17" t="s">
        <v>28</v>
      </c>
      <c r="K26" s="17">
        <v>0</v>
      </c>
      <c r="L26" s="15">
        <v>350</v>
      </c>
      <c r="M26" s="19"/>
    </row>
    <row r="27" spans="1:13" ht="15.75" customHeight="1">
      <c r="A27" s="25" t="s">
        <v>64</v>
      </c>
      <c r="B27" s="15">
        <v>8</v>
      </c>
      <c r="C27" s="16" t="s">
        <v>65</v>
      </c>
      <c r="D27" s="17" t="s">
        <v>28</v>
      </c>
      <c r="E27" s="17" t="s">
        <v>38</v>
      </c>
      <c r="F27" s="15" t="s">
        <v>28</v>
      </c>
      <c r="G27" s="17" t="s">
        <v>28</v>
      </c>
      <c r="H27" s="17" t="s">
        <v>28</v>
      </c>
      <c r="I27" s="17" t="s">
        <v>28</v>
      </c>
      <c r="J27" s="17" t="s">
        <v>28</v>
      </c>
      <c r="K27" s="17" t="s">
        <v>28</v>
      </c>
      <c r="L27" s="15" t="s">
        <v>28</v>
      </c>
      <c r="M27" s="22"/>
    </row>
    <row r="28" spans="1:13" ht="15.75" customHeight="1">
      <c r="A28" s="25" t="s">
        <v>66</v>
      </c>
      <c r="B28" s="15">
        <v>9</v>
      </c>
      <c r="C28" s="16" t="s">
        <v>67</v>
      </c>
      <c r="D28" s="17">
        <v>2</v>
      </c>
      <c r="E28" s="17" t="s">
        <v>38</v>
      </c>
      <c r="F28" s="17">
        <v>4</v>
      </c>
      <c r="G28" s="18">
        <v>0</v>
      </c>
      <c r="H28" s="17" t="s">
        <v>28</v>
      </c>
      <c r="I28" s="17">
        <v>0</v>
      </c>
      <c r="J28" s="17" t="s">
        <v>28</v>
      </c>
      <c r="K28" s="17">
        <v>0</v>
      </c>
      <c r="L28" s="15">
        <v>0</v>
      </c>
      <c r="M28" s="22"/>
    </row>
    <row r="29" spans="1:13" ht="15.75" customHeight="1">
      <c r="A29" s="25" t="s">
        <v>68</v>
      </c>
      <c r="B29" s="15">
        <v>10</v>
      </c>
      <c r="C29" s="16" t="s">
        <v>69</v>
      </c>
      <c r="D29" s="17" t="s">
        <v>28</v>
      </c>
      <c r="E29" s="17" t="s">
        <v>38</v>
      </c>
      <c r="F29" s="17">
        <v>1</v>
      </c>
      <c r="G29" s="18">
        <v>250</v>
      </c>
      <c r="H29" s="17" t="s">
        <v>28</v>
      </c>
      <c r="I29" s="17">
        <v>0</v>
      </c>
      <c r="J29" s="17" t="s">
        <v>28</v>
      </c>
      <c r="K29" s="17">
        <v>0</v>
      </c>
      <c r="L29" s="15">
        <v>250</v>
      </c>
      <c r="M29" s="19"/>
    </row>
    <row r="30" spans="1:13" ht="15.75" customHeight="1">
      <c r="A30" s="25" t="s">
        <v>70</v>
      </c>
      <c r="B30" s="15">
        <v>12</v>
      </c>
      <c r="C30" s="16" t="s">
        <v>71</v>
      </c>
      <c r="D30" s="17">
        <v>2</v>
      </c>
      <c r="E30" s="17" t="s">
        <v>38</v>
      </c>
      <c r="F30" s="17">
        <v>1</v>
      </c>
      <c r="G30" s="18">
        <v>250</v>
      </c>
      <c r="H30" s="17" t="s">
        <v>27</v>
      </c>
      <c r="I30" s="17">
        <v>100</v>
      </c>
      <c r="J30" s="17" t="s">
        <v>28</v>
      </c>
      <c r="K30" s="17">
        <v>0</v>
      </c>
      <c r="L30" s="15">
        <v>350</v>
      </c>
      <c r="M30" s="19"/>
    </row>
    <row r="31" spans="1:13" ht="15.75" customHeight="1">
      <c r="A31" s="25" t="s">
        <v>72</v>
      </c>
      <c r="B31" s="15">
        <v>15</v>
      </c>
      <c r="C31" s="16" t="s">
        <v>73</v>
      </c>
      <c r="D31" s="17">
        <v>1</v>
      </c>
      <c r="E31" s="17" t="s">
        <v>52</v>
      </c>
      <c r="F31" s="17">
        <v>1</v>
      </c>
      <c r="G31" s="18">
        <v>250</v>
      </c>
      <c r="H31" s="17" t="s">
        <v>27</v>
      </c>
      <c r="I31" s="17">
        <v>100</v>
      </c>
      <c r="J31" s="17">
        <v>0</v>
      </c>
      <c r="K31" s="17">
        <v>250</v>
      </c>
      <c r="L31" s="15">
        <v>600</v>
      </c>
      <c r="M31" s="19"/>
    </row>
    <row r="32" spans="1:13" ht="15.75" customHeight="1">
      <c r="A32" s="25" t="s">
        <v>74</v>
      </c>
      <c r="B32" s="15">
        <v>48</v>
      </c>
      <c r="C32" s="16" t="s">
        <v>75</v>
      </c>
      <c r="D32" s="17" t="s">
        <v>28</v>
      </c>
      <c r="E32" s="17" t="s">
        <v>76</v>
      </c>
      <c r="F32" s="17">
        <v>1</v>
      </c>
      <c r="G32" s="18">
        <v>250</v>
      </c>
      <c r="H32" s="17" t="s">
        <v>27</v>
      </c>
      <c r="I32" s="17">
        <v>100</v>
      </c>
      <c r="J32" s="17" t="s">
        <v>28</v>
      </c>
      <c r="K32" s="17">
        <v>0</v>
      </c>
      <c r="L32" s="15">
        <v>350</v>
      </c>
      <c r="M32" s="19"/>
    </row>
    <row r="33" spans="1:13" ht="15.75" customHeight="1">
      <c r="A33" s="25" t="s">
        <v>77</v>
      </c>
      <c r="B33" s="15">
        <v>18</v>
      </c>
      <c r="C33" s="16" t="s">
        <v>78</v>
      </c>
      <c r="D33" s="17" t="s">
        <v>45</v>
      </c>
      <c r="E33" s="17" t="s">
        <v>79</v>
      </c>
      <c r="F33" s="17">
        <v>1</v>
      </c>
      <c r="G33" s="18">
        <v>250</v>
      </c>
      <c r="H33" s="17" t="s">
        <v>27</v>
      </c>
      <c r="I33" s="17">
        <v>100</v>
      </c>
      <c r="J33" s="17">
        <v>0</v>
      </c>
      <c r="K33" s="17">
        <v>250</v>
      </c>
      <c r="L33" s="15">
        <v>600</v>
      </c>
      <c r="M33" s="19"/>
    </row>
    <row r="34" spans="1:13" ht="15.75" customHeight="1">
      <c r="A34" s="25" t="s">
        <v>80</v>
      </c>
      <c r="B34" s="15">
        <v>19</v>
      </c>
      <c r="C34" s="16" t="s">
        <v>81</v>
      </c>
      <c r="D34" s="17" t="s">
        <v>82</v>
      </c>
      <c r="E34" s="17" t="s">
        <v>55</v>
      </c>
      <c r="F34" s="17">
        <v>1</v>
      </c>
      <c r="G34" s="18">
        <v>250</v>
      </c>
      <c r="H34" s="17" t="s">
        <v>27</v>
      </c>
      <c r="I34" s="17">
        <v>100</v>
      </c>
      <c r="J34" s="17" t="s">
        <v>28</v>
      </c>
      <c r="K34" s="17">
        <v>0</v>
      </c>
      <c r="L34" s="15">
        <v>350</v>
      </c>
      <c r="M34" s="19"/>
    </row>
    <row r="35" spans="1:13" ht="15.75" customHeight="1">
      <c r="A35" s="25" t="s">
        <v>83</v>
      </c>
      <c r="B35" s="15">
        <v>20</v>
      </c>
      <c r="C35" s="16" t="s">
        <v>84</v>
      </c>
      <c r="D35" s="17" t="s">
        <v>28</v>
      </c>
      <c r="E35" s="17" t="s">
        <v>55</v>
      </c>
      <c r="F35" s="17">
        <v>2</v>
      </c>
      <c r="G35" s="18">
        <v>170</v>
      </c>
      <c r="H35" s="17" t="s">
        <v>28</v>
      </c>
      <c r="I35" s="17">
        <v>0</v>
      </c>
      <c r="J35" s="17" t="s">
        <v>28</v>
      </c>
      <c r="K35" s="17">
        <v>0</v>
      </c>
      <c r="L35" s="15">
        <v>170</v>
      </c>
      <c r="M35" s="19"/>
    </row>
    <row r="36" spans="1:13" ht="15.75" customHeight="1">
      <c r="A36" s="25" t="s">
        <v>85</v>
      </c>
      <c r="B36" s="15">
        <v>22</v>
      </c>
      <c r="C36" s="16" t="s">
        <v>86</v>
      </c>
      <c r="D36" s="17">
        <v>1</v>
      </c>
      <c r="E36" s="17" t="s">
        <v>38</v>
      </c>
      <c r="F36" s="17">
        <v>1</v>
      </c>
      <c r="G36" s="18">
        <v>250</v>
      </c>
      <c r="H36" s="17" t="s">
        <v>27</v>
      </c>
      <c r="I36" s="17">
        <v>100</v>
      </c>
      <c r="J36" s="17" t="s">
        <v>28</v>
      </c>
      <c r="K36" s="17">
        <v>0</v>
      </c>
      <c r="L36" s="15">
        <v>350</v>
      </c>
      <c r="M36" s="19"/>
    </row>
    <row r="37" spans="1:13" ht="15.75" customHeight="1">
      <c r="A37" s="27" t="s">
        <v>87</v>
      </c>
      <c r="B37" s="28">
        <v>3</v>
      </c>
      <c r="C37" s="29" t="s">
        <v>88</v>
      </c>
      <c r="D37" s="30">
        <v>1</v>
      </c>
      <c r="E37" s="30" t="s">
        <v>89</v>
      </c>
      <c r="F37" s="30">
        <v>1</v>
      </c>
      <c r="G37" s="18">
        <v>250</v>
      </c>
      <c r="H37" s="30" t="s">
        <v>27</v>
      </c>
      <c r="I37" s="30">
        <v>100</v>
      </c>
      <c r="J37" s="30" t="s">
        <v>28</v>
      </c>
      <c r="K37" s="30">
        <v>0</v>
      </c>
      <c r="L37" s="28">
        <v>350</v>
      </c>
      <c r="M37" s="31"/>
    </row>
    <row r="38" spans="1:13" ht="31.5" customHeight="1">
      <c r="A38" s="32" t="s">
        <v>90</v>
      </c>
      <c r="B38" s="33">
        <v>6</v>
      </c>
      <c r="C38" s="34" t="s">
        <v>91</v>
      </c>
      <c r="D38" s="35">
        <v>3</v>
      </c>
      <c r="E38" s="36" t="s">
        <v>49</v>
      </c>
      <c r="F38" s="35">
        <v>2</v>
      </c>
      <c r="G38" s="35">
        <v>170</v>
      </c>
      <c r="H38" s="35" t="s">
        <v>27</v>
      </c>
      <c r="I38" s="35">
        <v>100</v>
      </c>
      <c r="J38" s="35" t="s">
        <v>28</v>
      </c>
      <c r="K38" s="35">
        <v>0</v>
      </c>
      <c r="L38" s="33">
        <v>270</v>
      </c>
      <c r="M38" s="37"/>
    </row>
    <row r="39" spans="1:13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 customHeight="1">
      <c r="A40" s="38"/>
      <c r="B40" s="38"/>
      <c r="C40" s="38" t="s">
        <v>92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 selectLockedCells="1" selectUnlockedCells="1"/>
  <mergeCells count="18">
    <mergeCell ref="F1:H1"/>
    <mergeCell ref="F2:H2"/>
    <mergeCell ref="F4:H4"/>
    <mergeCell ref="A6:M6"/>
    <mergeCell ref="A7:M7"/>
    <mergeCell ref="A9:A11"/>
    <mergeCell ref="B9:B11"/>
    <mergeCell ref="C9:C11"/>
    <mergeCell ref="D9:D11"/>
    <mergeCell ref="E9:E11"/>
    <mergeCell ref="F9:G10"/>
    <mergeCell ref="H9:I10"/>
    <mergeCell ref="J9:K10"/>
    <mergeCell ref="L9:L11"/>
    <mergeCell ref="M9:M11"/>
    <mergeCell ref="A12:M12"/>
    <mergeCell ref="A18:M18"/>
    <mergeCell ref="A25:M25"/>
  </mergeCells>
  <printOptions horizontalCentered="1" verticalCentered="1"/>
  <pageMargins left="0" right="0" top="0" bottom="0" header="0.5118055555555555" footer="0.5118055555555555"/>
  <pageSetup fitToHeight="2" fitToWidth="1" horizontalDpi="300" verticalDpi="300" orientation="landscape" paperSize="9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view="pageBreakPreview" zoomScaleSheetLayoutView="100" workbookViewId="0" topLeftCell="A1">
      <selection activeCell="C2" sqref="C2"/>
    </sheetView>
  </sheetViews>
  <sheetFormatPr defaultColWidth="9.140625" defaultRowHeight="12.75" customHeight="1"/>
  <cols>
    <col min="1" max="1" width="4.140625" style="1" customWidth="1"/>
    <col min="2" max="2" width="8.421875" style="1" customWidth="1"/>
    <col min="3" max="3" width="33.57421875" style="1" customWidth="1"/>
    <col min="4" max="4" width="9.7109375" style="1" customWidth="1"/>
    <col min="5" max="5" width="18.7109375" style="1" customWidth="1"/>
    <col min="6" max="6" width="10.57421875" style="1" customWidth="1"/>
    <col min="7" max="7" width="7.421875" style="1" customWidth="1"/>
    <col min="8" max="8" width="13.140625" style="1" customWidth="1"/>
    <col min="9" max="9" width="14.00390625" style="1" customWidth="1"/>
    <col min="10" max="11" width="11.00390625" style="1" customWidth="1"/>
    <col min="12" max="12" width="19.421875" style="1" customWidth="1"/>
    <col min="13" max="13" width="10.00390625" style="1" customWidth="1"/>
    <col min="14" max="14" width="7.421875" style="1" customWidth="1"/>
    <col min="15" max="15" width="13.140625" style="1" customWidth="1"/>
    <col min="16" max="16" width="14.00390625" style="1" customWidth="1"/>
    <col min="17" max="19" width="13.140625" style="1" customWidth="1"/>
    <col min="20" max="20" width="10.421875" style="1" customWidth="1"/>
    <col min="21" max="21" width="7.421875" style="1" customWidth="1"/>
    <col min="22" max="22" width="13.140625" style="1" customWidth="1"/>
    <col min="23" max="23" width="14.00390625" style="1" customWidth="1"/>
    <col min="24" max="26" width="12.57421875" style="1" customWidth="1"/>
    <col min="27" max="27" width="11.140625" style="1" customWidth="1"/>
    <col min="28" max="28" width="12.8515625" style="1" customWidth="1"/>
    <col min="29" max="16384" width="8.7109375" style="1" customWidth="1"/>
  </cols>
  <sheetData>
    <row r="1" spans="3:8" ht="12.75" customHeight="1">
      <c r="C1" s="2" t="s">
        <v>0</v>
      </c>
      <c r="F1" s="3" t="s">
        <v>1</v>
      </c>
      <c r="G1" s="3"/>
      <c r="H1" s="3"/>
    </row>
    <row r="2" spans="3:8" ht="12.75" customHeight="1">
      <c r="C2" s="2" t="s">
        <v>2</v>
      </c>
      <c r="F2" s="3" t="s">
        <v>3</v>
      </c>
      <c r="G2" s="3"/>
      <c r="H2" s="3"/>
    </row>
    <row r="4" spans="3:8" ht="12.75" customHeight="1">
      <c r="C4" s="1" t="s">
        <v>4</v>
      </c>
      <c r="F4" s="4" t="s">
        <v>5</v>
      </c>
      <c r="G4" s="4"/>
      <c r="H4" s="4"/>
    </row>
    <row r="6" spans="1:29" ht="15.7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>
      <c r="A7" s="6" t="s">
        <v>93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ht="13.5" customHeight="1"/>
    <row r="9" spans="1:29" ht="12.75" customHeight="1">
      <c r="A9" s="7" t="s">
        <v>8</v>
      </c>
      <c r="B9" s="8" t="s">
        <v>9</v>
      </c>
      <c r="C9" s="9" t="s">
        <v>10</v>
      </c>
      <c r="D9" s="9" t="s">
        <v>11</v>
      </c>
      <c r="E9" s="9" t="s">
        <v>12</v>
      </c>
      <c r="F9" s="39" t="s">
        <v>94</v>
      </c>
      <c r="G9" s="12" t="s">
        <v>95</v>
      </c>
      <c r="H9" s="12"/>
      <c r="I9" s="12"/>
      <c r="J9" s="12"/>
      <c r="K9" s="12"/>
      <c r="L9" s="12"/>
      <c r="M9" s="12"/>
      <c r="N9" s="12" t="s">
        <v>96</v>
      </c>
      <c r="O9" s="12"/>
      <c r="P9" s="12"/>
      <c r="Q9" s="12"/>
      <c r="R9" s="12"/>
      <c r="S9" s="12"/>
      <c r="T9" s="12"/>
      <c r="U9" s="12" t="s">
        <v>97</v>
      </c>
      <c r="V9" s="12"/>
      <c r="W9" s="12"/>
      <c r="X9" s="12"/>
      <c r="Y9" s="12"/>
      <c r="Z9" s="12"/>
      <c r="AA9" s="12"/>
      <c r="AB9" s="9" t="s">
        <v>16</v>
      </c>
      <c r="AC9" s="11" t="s">
        <v>17</v>
      </c>
    </row>
    <row r="10" spans="1:29" ht="30" customHeight="1">
      <c r="A10" s="7"/>
      <c r="B10" s="8"/>
      <c r="C10" s="9"/>
      <c r="D10" s="9"/>
      <c r="E10" s="9"/>
      <c r="F10" s="39"/>
      <c r="G10" s="12" t="s">
        <v>98</v>
      </c>
      <c r="H10" s="12" t="s">
        <v>99</v>
      </c>
      <c r="I10" s="12" t="s">
        <v>100</v>
      </c>
      <c r="J10" s="40" t="s">
        <v>101</v>
      </c>
      <c r="K10" s="40" t="s">
        <v>102</v>
      </c>
      <c r="L10" s="41" t="s">
        <v>103</v>
      </c>
      <c r="M10" s="40" t="s">
        <v>19</v>
      </c>
      <c r="N10" s="12" t="s">
        <v>98</v>
      </c>
      <c r="O10" s="12" t="s">
        <v>99</v>
      </c>
      <c r="P10" s="12" t="s">
        <v>104</v>
      </c>
      <c r="Q10" s="40" t="s">
        <v>101</v>
      </c>
      <c r="R10" s="40" t="s">
        <v>105</v>
      </c>
      <c r="S10" s="40" t="s">
        <v>106</v>
      </c>
      <c r="T10" s="40" t="s">
        <v>19</v>
      </c>
      <c r="U10" s="12" t="s">
        <v>98</v>
      </c>
      <c r="V10" s="12" t="s">
        <v>99</v>
      </c>
      <c r="W10" s="12" t="s">
        <v>104</v>
      </c>
      <c r="X10" s="40" t="s">
        <v>101</v>
      </c>
      <c r="Y10" s="40" t="s">
        <v>107</v>
      </c>
      <c r="Z10" s="40" t="s">
        <v>106</v>
      </c>
      <c r="AA10" s="40" t="s">
        <v>19</v>
      </c>
      <c r="AB10" s="9"/>
      <c r="AC10" s="11"/>
    </row>
    <row r="11" spans="1:29" ht="15" customHeight="1">
      <c r="A11" s="7"/>
      <c r="B11" s="8"/>
      <c r="C11" s="9"/>
      <c r="D11" s="9"/>
      <c r="E11" s="9"/>
      <c r="F11" s="39"/>
      <c r="G11" s="12"/>
      <c r="H11" s="12"/>
      <c r="I11" s="12"/>
      <c r="J11" s="40"/>
      <c r="K11" s="40"/>
      <c r="L11" s="42"/>
      <c r="M11" s="40"/>
      <c r="N11" s="12"/>
      <c r="O11" s="12"/>
      <c r="P11" s="12"/>
      <c r="Q11" s="40"/>
      <c r="R11" s="40"/>
      <c r="S11" s="40"/>
      <c r="T11" s="40"/>
      <c r="U11" s="12"/>
      <c r="V11" s="12"/>
      <c r="W11" s="12"/>
      <c r="X11" s="40"/>
      <c r="Y11" s="40"/>
      <c r="Z11" s="40"/>
      <c r="AA11" s="40"/>
      <c r="AB11" s="9"/>
      <c r="AC11" s="11"/>
    </row>
    <row r="12" spans="1:29" ht="15.75" customHeight="1">
      <c r="A12" s="13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5.75" customHeight="1">
      <c r="A13" s="14" t="s">
        <v>23</v>
      </c>
      <c r="B13" s="15">
        <v>9</v>
      </c>
      <c r="C13" s="16" t="s">
        <v>24</v>
      </c>
      <c r="D13" s="17" t="s">
        <v>25</v>
      </c>
      <c r="E13" s="17" t="s">
        <v>26</v>
      </c>
      <c r="F13" s="43">
        <v>0.017766203703703704</v>
      </c>
      <c r="G13" s="18"/>
      <c r="H13" s="44">
        <v>0.03861111111111111</v>
      </c>
      <c r="I13" s="45">
        <f>3600*HOUR(H13)+60*MINUTE(H13)+SECOND(H13)-3600*HOUR(F13)-60*MINUTE(F13)-SECOND(F13)</f>
        <v>1801</v>
      </c>
      <c r="J13" s="44">
        <v>0.02025462962962963</v>
      </c>
      <c r="K13" s="45">
        <f>60*MINUTE(J13)+SECOND(J13)</f>
        <v>1750</v>
      </c>
      <c r="L13" s="45">
        <f>(35/100)*(ABS(K13-I13))</f>
        <v>17.849999999999998</v>
      </c>
      <c r="M13" s="45">
        <f>300*1801/I13-L13</f>
        <v>282.15</v>
      </c>
      <c r="N13" s="18"/>
      <c r="O13" s="44">
        <v>0.04508101851851851</v>
      </c>
      <c r="P13" s="45">
        <f>3600*HOUR(O13)+60*MINUTE(O13)+SECOND(O13)-3600*HOUR(H13)-60*MINUTE(H13)-SECOND(H13)</f>
        <v>559</v>
      </c>
      <c r="Q13" s="44">
        <v>0.00619212962962963</v>
      </c>
      <c r="R13" s="45">
        <f>60*MINUTE(Q13)+SECOND(Q13)</f>
        <v>535</v>
      </c>
      <c r="S13" s="45">
        <f>35/100*ABS(R13-P13)</f>
        <v>8.399999999999999</v>
      </c>
      <c r="T13" s="45">
        <f>300*559/P13-S13</f>
        <v>291.6</v>
      </c>
      <c r="U13" s="18"/>
      <c r="V13" s="44">
        <v>0.05951388888888889</v>
      </c>
      <c r="W13" s="45">
        <f>3600*HOUR(V13)+60*MINUTE(V13)+SECOND(V13)-3600*HOUR(O13)-60*MINUTE(O13)-SECOND(O13)</f>
        <v>1247</v>
      </c>
      <c r="X13" s="44">
        <v>0.014328703703703703</v>
      </c>
      <c r="Y13" s="45">
        <f>60*MINUTE(X13)+SECOND(X13)</f>
        <v>1238</v>
      </c>
      <c r="Z13" s="45">
        <f>35/100*ABS(Y13-W13)</f>
        <v>3.15</v>
      </c>
      <c r="AA13" s="45">
        <f>300*1247/W13-Z13</f>
        <v>296.85</v>
      </c>
      <c r="AB13" s="46">
        <f>M13+T13+AA13</f>
        <v>870.6</v>
      </c>
      <c r="AC13" s="19"/>
    </row>
    <row r="14" spans="1:29" ht="45.75" customHeight="1">
      <c r="A14" s="14" t="s">
        <v>29</v>
      </c>
      <c r="B14" s="15">
        <v>64</v>
      </c>
      <c r="C14" s="16" t="s">
        <v>30</v>
      </c>
      <c r="D14" s="17" t="s">
        <v>31</v>
      </c>
      <c r="E14" s="20" t="s">
        <v>108</v>
      </c>
      <c r="F14" s="43">
        <v>0.013506944444444445</v>
      </c>
      <c r="G14" s="18"/>
      <c r="H14" s="44">
        <v>0.038113425925925926</v>
      </c>
      <c r="I14" s="45">
        <f>-3600*HOUR(F14)-60*MINUTE(F14)-SECOND(F14)+3600*HOUR(H14)+60*MINUTE(H14)+SECOND(H14)</f>
        <v>2126</v>
      </c>
      <c r="J14" s="44">
        <v>0.022222222222222223</v>
      </c>
      <c r="K14" s="45">
        <f>60*MINUTE(J14)+SECOND(J14)</f>
        <v>1920</v>
      </c>
      <c r="L14" s="45">
        <f>(35/100)*(ABS(K14-I14))</f>
        <v>72.1</v>
      </c>
      <c r="M14" s="45">
        <f aca="true" t="shared" si="0" ref="M14:M16">300*1801/I14-L14</f>
        <v>182.0392285983067</v>
      </c>
      <c r="N14" s="18"/>
      <c r="O14" s="44">
        <v>0.045173611111111116</v>
      </c>
      <c r="P14" s="45">
        <f>3600*HOUR(O14)+60*MINUTE(O14)+SECOND(O14)-3600*HOUR(H14)-60*MINUTE(H14)-SECOND(H14)</f>
        <v>610</v>
      </c>
      <c r="Q14" s="44">
        <v>0.006944444444444444</v>
      </c>
      <c r="R14" s="45">
        <f>60*MINUTE(Q14)+SECOND(Q14)</f>
        <v>600</v>
      </c>
      <c r="S14" s="45">
        <f>35/100*ABS(R14-P14)</f>
        <v>3.5</v>
      </c>
      <c r="T14" s="45">
        <f aca="true" t="shared" si="1" ref="T14:T16">300*559/P14-S14</f>
        <v>271.41803278688525</v>
      </c>
      <c r="U14" s="18"/>
      <c r="V14" s="44">
        <v>0.06216435185185185</v>
      </c>
      <c r="W14" s="45">
        <f>3600*HOUR(V14)+60*MINUTE(V14)+SECOND(V14)-3600*HOUR(O14)-60*MINUTE(O14)-SECOND(O14)</f>
        <v>1468</v>
      </c>
      <c r="X14" s="44">
        <v>0.018055555555555557</v>
      </c>
      <c r="Y14" s="45">
        <f>60*MINUTE(X14)+SECOND(X14)</f>
        <v>1560</v>
      </c>
      <c r="Z14" s="45">
        <f>35/100*ABS(Y14-W14)</f>
        <v>32.199999999999996</v>
      </c>
      <c r="AA14" s="45">
        <f aca="true" t="shared" si="2" ref="AA14:AA16">300*1247/W14-Z14</f>
        <v>222.6365122615804</v>
      </c>
      <c r="AB14" s="46">
        <f>M14+T14+AA14</f>
        <v>676.0937736467723</v>
      </c>
      <c r="AC14" s="19"/>
    </row>
    <row r="15" spans="1:29" ht="45.75" customHeight="1">
      <c r="A15" s="14" t="s">
        <v>33</v>
      </c>
      <c r="B15" s="15">
        <v>7</v>
      </c>
      <c r="C15" s="16" t="s">
        <v>34</v>
      </c>
      <c r="D15" s="21">
        <v>0.5</v>
      </c>
      <c r="E15" s="20" t="s">
        <v>32</v>
      </c>
      <c r="F15" s="43">
        <v>0.0337037037037037</v>
      </c>
      <c r="G15" s="18"/>
      <c r="H15" s="44">
        <v>0.058402777777777776</v>
      </c>
      <c r="I15" s="45">
        <f>-3600*HOUR(F15)-60*MINUTE(F15)-SECOND(F15)+3600*HOUR(H15)+60*MINUTE(H15)+SECOND(H15)</f>
        <v>2134</v>
      </c>
      <c r="J15" s="44">
        <v>0.024305555555555552</v>
      </c>
      <c r="K15" s="45">
        <f>60*MINUTE(J15)+SECOND(J15)</f>
        <v>2100</v>
      </c>
      <c r="L15" s="45">
        <f>(35/100)*(ABS(K15-I15))</f>
        <v>11.899999999999999</v>
      </c>
      <c r="M15" s="45">
        <f t="shared" si="0"/>
        <v>241.28650421743205</v>
      </c>
      <c r="N15" s="18"/>
      <c r="O15" s="44">
        <v>0.06597222222222222</v>
      </c>
      <c r="P15" s="45">
        <f>3600*HOUR(O15)+60*MINUTE(O15)+SECOND(O15)-3600*HOUR(H15)-60*MINUTE(H15)-SECOND(H15)</f>
        <v>654</v>
      </c>
      <c r="Q15" s="44">
        <v>0.007638888888888889</v>
      </c>
      <c r="R15" s="45">
        <f>60*MINUTE(Q15)+SECOND(Q15)</f>
        <v>660</v>
      </c>
      <c r="S15" s="45">
        <f>35/100*ABS(R15-P15)</f>
        <v>2.0999999999999996</v>
      </c>
      <c r="T15" s="45">
        <f t="shared" si="1"/>
        <v>254.32201834862386</v>
      </c>
      <c r="U15" s="18"/>
      <c r="V15" s="44">
        <v>0.0834837962962963</v>
      </c>
      <c r="W15" s="45">
        <f>3600*HOUR(V15)+60*MINUTE(V15)+SECOND(V15)-3600*HOUR(O15)-60*MINUTE(O15)-SECOND(O15)</f>
        <v>1513</v>
      </c>
      <c r="X15" s="44">
        <v>0.017361111111111112</v>
      </c>
      <c r="Y15" s="45">
        <f>60*MINUTE(X15)+SECOND(X15)</f>
        <v>1500</v>
      </c>
      <c r="Z15" s="45">
        <f>35/100*ABS(Y15-W15)</f>
        <v>4.55</v>
      </c>
      <c r="AA15" s="45">
        <f t="shared" si="2"/>
        <v>242.7071050892267</v>
      </c>
      <c r="AB15" s="46">
        <f>M15+T15+AA15</f>
        <v>738.3156276552826</v>
      </c>
      <c r="AC15" s="22"/>
    </row>
    <row r="16" spans="1:29" ht="15.75" customHeight="1">
      <c r="A16" s="14" t="s">
        <v>35</v>
      </c>
      <c r="B16" s="15">
        <v>14</v>
      </c>
      <c r="C16" s="16" t="s">
        <v>36</v>
      </c>
      <c r="D16" s="23" t="s">
        <v>37</v>
      </c>
      <c r="E16" s="17" t="s">
        <v>38</v>
      </c>
      <c r="F16" s="43">
        <v>0.024537037037037038</v>
      </c>
      <c r="G16" s="18"/>
      <c r="H16" s="44">
        <v>0.050034722222222223</v>
      </c>
      <c r="I16" s="45">
        <f>-3600*HOUR(F16)-60*MINUTE(F16)-SECOND(F16)+3600*HOUR(H16)+60*MINUTE(H16)+SECOND(H16)</f>
        <v>2203</v>
      </c>
      <c r="J16" s="44">
        <v>0.025694444444444447</v>
      </c>
      <c r="K16" s="45">
        <f>60*MINUTE(J16)+SECOND(J16)</f>
        <v>2220</v>
      </c>
      <c r="L16" s="45">
        <f>(35/100)*(ABS(K16-I16))</f>
        <v>5.949999999999999</v>
      </c>
      <c r="M16" s="45">
        <f t="shared" si="0"/>
        <v>239.30646845211078</v>
      </c>
      <c r="N16" s="18"/>
      <c r="O16" s="44">
        <v>0.05858796296296296</v>
      </c>
      <c r="P16" s="45">
        <f>3600*HOUR(O16)+60*MINUTE(O16)+SECOND(O16)-3600*HOUR(H16)-60*MINUTE(H16)-SECOND(H16)</f>
        <v>739</v>
      </c>
      <c r="Q16" s="44">
        <v>0.009027777777777779</v>
      </c>
      <c r="R16" s="45">
        <f>60*MINUTE(Q16)+SECOND(Q16)</f>
        <v>780</v>
      </c>
      <c r="S16" s="45">
        <f>35/100*ABS(R16-P16)</f>
        <v>14.35</v>
      </c>
      <c r="T16" s="45">
        <f t="shared" si="1"/>
        <v>212.5782814614344</v>
      </c>
      <c r="U16" s="18"/>
      <c r="V16" s="44">
        <v>0.07616898148148148</v>
      </c>
      <c r="W16" s="45">
        <f>3600*HOUR(V16)+60*MINUTE(V16)+SECOND(V16)-3600*HOUR(O16)-60*MINUTE(O16)-SECOND(O16)</f>
        <v>1519</v>
      </c>
      <c r="X16" s="44">
        <v>0.016666666666666666</v>
      </c>
      <c r="Y16" s="45">
        <f>60*MINUTE(X16)+SECOND(X16)</f>
        <v>1440</v>
      </c>
      <c r="Z16" s="45">
        <f>35/100*ABS(Y16-W16)</f>
        <v>27.65</v>
      </c>
      <c r="AA16" s="45">
        <f t="shared" si="2"/>
        <v>218.63044766293615</v>
      </c>
      <c r="AB16" s="46">
        <f>M16+T16+AA16</f>
        <v>670.5151975764813</v>
      </c>
      <c r="AC16" s="22"/>
    </row>
    <row r="17" spans="1:29" ht="15.75" customHeight="1">
      <c r="A17" s="14" t="s">
        <v>39</v>
      </c>
      <c r="B17" s="15">
        <v>211</v>
      </c>
      <c r="C17" s="16" t="s">
        <v>40</v>
      </c>
      <c r="D17" s="17" t="s">
        <v>25</v>
      </c>
      <c r="E17" s="17" t="s">
        <v>41</v>
      </c>
      <c r="F17" s="43">
        <v>0.02418981481481482</v>
      </c>
      <c r="G17" s="18"/>
      <c r="H17" s="44"/>
      <c r="I17" s="45"/>
      <c r="J17" s="44"/>
      <c r="K17" s="45"/>
      <c r="L17" s="45">
        <f>(35/100)*(ABS(K17-I17))</f>
        <v>0</v>
      </c>
      <c r="M17" s="45"/>
      <c r="N17" s="18"/>
      <c r="O17" s="44"/>
      <c r="P17" s="44"/>
      <c r="Q17" s="44"/>
      <c r="R17" s="44"/>
      <c r="S17" s="44"/>
      <c r="T17" s="45">
        <v>0</v>
      </c>
      <c r="U17" s="18"/>
      <c r="V17" s="44"/>
      <c r="W17" s="44"/>
      <c r="X17" s="44"/>
      <c r="Y17" s="44"/>
      <c r="Z17" s="44"/>
      <c r="AA17" s="45">
        <v>0</v>
      </c>
      <c r="AB17" s="46">
        <f>M17+T17+AA17</f>
        <v>0</v>
      </c>
      <c r="AC17" s="19"/>
    </row>
    <row r="18" spans="1:29" ht="15.75" customHeight="1">
      <c r="A18" s="24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.75" customHeight="1">
      <c r="A19" s="14" t="s">
        <v>43</v>
      </c>
      <c r="B19" s="15">
        <v>43</v>
      </c>
      <c r="C19" s="16" t="s">
        <v>44</v>
      </c>
      <c r="D19" s="17" t="s">
        <v>45</v>
      </c>
      <c r="E19" s="17" t="s">
        <v>46</v>
      </c>
      <c r="F19" s="17"/>
      <c r="G19" s="18"/>
      <c r="H19" s="44"/>
      <c r="I19" s="44"/>
      <c r="J19" s="44"/>
      <c r="K19" s="45"/>
      <c r="L19" s="45"/>
      <c r="M19" s="45">
        <v>0</v>
      </c>
      <c r="N19" s="18"/>
      <c r="O19" s="44"/>
      <c r="P19" s="44"/>
      <c r="Q19" s="44"/>
      <c r="R19" s="44"/>
      <c r="S19" s="44"/>
      <c r="T19" s="45">
        <v>0</v>
      </c>
      <c r="U19" s="18"/>
      <c r="V19" s="44"/>
      <c r="W19" s="44"/>
      <c r="X19" s="44"/>
      <c r="Y19" s="44"/>
      <c r="Z19" s="44"/>
      <c r="AA19" s="45">
        <v>0</v>
      </c>
      <c r="AB19" s="46">
        <f aca="true" t="shared" si="3" ref="AB19:AB24">M19+T19+AA19</f>
        <v>0</v>
      </c>
      <c r="AC19" s="19"/>
    </row>
    <row r="20" spans="1:29" ht="30.75" customHeight="1">
      <c r="A20" s="14" t="s">
        <v>47</v>
      </c>
      <c r="B20" s="15">
        <v>5</v>
      </c>
      <c r="C20" s="16" t="s">
        <v>48</v>
      </c>
      <c r="D20" s="17">
        <v>3</v>
      </c>
      <c r="E20" s="20" t="s">
        <v>49</v>
      </c>
      <c r="F20" s="43">
        <v>0.02664351851851852</v>
      </c>
      <c r="G20" s="18"/>
      <c r="H20" s="44">
        <v>0.060057870370370366</v>
      </c>
      <c r="I20" s="45">
        <f>-3600*HOUR(F20)-60*MINUTE(F20)-SECOND(F20)+3600*HOUR(H20)+60*MINUTE(H20)+SECOND(H20)</f>
        <v>2887</v>
      </c>
      <c r="J20" s="44">
        <v>0.03125</v>
      </c>
      <c r="K20" s="45">
        <f>60*MINUTE(J20)+SECOND(J20)</f>
        <v>2700</v>
      </c>
      <c r="L20" s="45">
        <f>(35/100)*(ABS(K20-I20))</f>
        <v>65.45</v>
      </c>
      <c r="M20" s="45">
        <f>300*2405/I20-L20</f>
        <v>184.46340491860065</v>
      </c>
      <c r="N20" s="18"/>
      <c r="O20" s="44">
        <v>0.06950231481481482</v>
      </c>
      <c r="P20" s="45">
        <f aca="true" t="shared" si="4" ref="P20:P38">3600*HOUR(O20)+60*MINUTE(O20)+SECOND(O20)-3600*HOUR(H20)-60*MINUTE(H20)-SECOND(H20)</f>
        <v>816</v>
      </c>
      <c r="Q20" s="44">
        <v>0.006944444444444444</v>
      </c>
      <c r="R20" s="45">
        <f>60*MINUTE(Q20)+SECOND(Q20)</f>
        <v>600</v>
      </c>
      <c r="S20" s="45">
        <f aca="true" t="shared" si="5" ref="S20:S38">35/100*ABS(R20-P20)</f>
        <v>75.6</v>
      </c>
      <c r="T20" s="45">
        <f>300*803/P20-S20</f>
        <v>219.62058823529415</v>
      </c>
      <c r="U20" s="18"/>
      <c r="V20" s="44">
        <v>0.09282407407407407</v>
      </c>
      <c r="W20" s="45">
        <f aca="true" t="shared" si="6" ref="W20:W37">3600*HOUR(V20)+60*MINUTE(V20)+SECOND(V20)-3600*HOUR(O20)-60*MINUTE(O20)-SECOND(O20)</f>
        <v>2015</v>
      </c>
      <c r="X20" s="44">
        <v>0.020833333333333332</v>
      </c>
      <c r="Y20" s="45">
        <f>60*MINUTE(X20)+SECOND(X20)</f>
        <v>1800</v>
      </c>
      <c r="Z20" s="45">
        <f aca="true" t="shared" si="7" ref="Z20:Z38">35/100*ABS(Y20-W20)</f>
        <v>75.25</v>
      </c>
      <c r="AA20" s="45">
        <f>300*1759/W20-Z20</f>
        <v>186.63585607940445</v>
      </c>
      <c r="AB20" s="46">
        <f t="shared" si="3"/>
        <v>590.7198492332992</v>
      </c>
      <c r="AC20" s="19"/>
    </row>
    <row r="21" spans="1:29" ht="15.75" customHeight="1">
      <c r="A21" s="14" t="s">
        <v>50</v>
      </c>
      <c r="B21" s="15">
        <v>17</v>
      </c>
      <c r="C21" s="16" t="s">
        <v>51</v>
      </c>
      <c r="D21" s="17">
        <v>1</v>
      </c>
      <c r="E21" s="17" t="s">
        <v>52</v>
      </c>
      <c r="F21" s="17"/>
      <c r="G21" s="18"/>
      <c r="H21" s="44"/>
      <c r="I21" s="45"/>
      <c r="J21" s="44"/>
      <c r="K21" s="45">
        <f aca="true" t="shared" si="8" ref="K21:K37">60*MINUTE(J21)+SECOND(J21)</f>
        <v>0</v>
      </c>
      <c r="L21" s="45">
        <f>(35/100)*(ABS(K21-I21))</f>
        <v>0</v>
      </c>
      <c r="M21" s="45">
        <v>0</v>
      </c>
      <c r="N21" s="18"/>
      <c r="O21" s="44"/>
      <c r="P21" s="45"/>
      <c r="Q21" s="44"/>
      <c r="R21" s="45">
        <f>60*MINUTE(Q21)+SECOND(Q21)</f>
        <v>0</v>
      </c>
      <c r="S21" s="45">
        <f t="shared" si="5"/>
        <v>0</v>
      </c>
      <c r="T21" s="45">
        <v>0</v>
      </c>
      <c r="U21" s="18"/>
      <c r="V21" s="44"/>
      <c r="W21" s="45"/>
      <c r="X21" s="44"/>
      <c r="Y21" s="45">
        <f>60*MINUTE(X21)+SECOND(X21)</f>
        <v>0</v>
      </c>
      <c r="Z21" s="45">
        <f t="shared" si="7"/>
        <v>0</v>
      </c>
      <c r="AA21" s="45">
        <v>0</v>
      </c>
      <c r="AB21" s="46">
        <f t="shared" si="3"/>
        <v>0</v>
      </c>
      <c r="AC21" s="47"/>
    </row>
    <row r="22" spans="1:29" ht="15.75" customHeight="1">
      <c r="A22" s="14" t="s">
        <v>53</v>
      </c>
      <c r="B22" s="15">
        <v>21</v>
      </c>
      <c r="C22" s="16" t="s">
        <v>54</v>
      </c>
      <c r="D22" s="17" t="s">
        <v>28</v>
      </c>
      <c r="E22" s="17" t="s">
        <v>55</v>
      </c>
      <c r="F22" s="43">
        <v>0.03417824074074074</v>
      </c>
      <c r="G22" s="18"/>
      <c r="H22" s="44">
        <v>0.062013888888888896</v>
      </c>
      <c r="I22" s="45">
        <f aca="true" t="shared" si="9" ref="I22:I38">-3600*HOUR(F22)-60*MINUTE(F22)-SECOND(F22)+3600*HOUR(H22)+60*MINUTE(H22)+SECOND(H22)</f>
        <v>2405</v>
      </c>
      <c r="J22" s="44">
        <v>0.027777777777777776</v>
      </c>
      <c r="K22" s="45">
        <f t="shared" si="8"/>
        <v>2400</v>
      </c>
      <c r="L22" s="45">
        <f>(35/100)*(ABS(K22-I22))</f>
        <v>1.75</v>
      </c>
      <c r="M22" s="45">
        <f>300*2405/I22-L22</f>
        <v>298.25</v>
      </c>
      <c r="N22" s="18"/>
      <c r="O22" s="44">
        <v>0.07256944444444445</v>
      </c>
      <c r="P22" s="45">
        <f t="shared" si="4"/>
        <v>912</v>
      </c>
      <c r="Q22" s="44">
        <v>0.010416666666666666</v>
      </c>
      <c r="R22" s="45">
        <f>60*MINUTE(Q22)+SECOND(Q22)</f>
        <v>900</v>
      </c>
      <c r="S22" s="45">
        <f t="shared" si="5"/>
        <v>4.199999999999999</v>
      </c>
      <c r="T22" s="45">
        <f aca="true" t="shared" si="10" ref="T22:T23">300*803/P22-S22</f>
        <v>259.94473684210527</v>
      </c>
      <c r="U22" s="18"/>
      <c r="V22" s="44">
        <v>0.09292824074074074</v>
      </c>
      <c r="W22" s="45">
        <f t="shared" si="6"/>
        <v>1759</v>
      </c>
      <c r="X22" s="44">
        <v>0.024305555555555552</v>
      </c>
      <c r="Y22" s="45">
        <f>60*MINUTE(X22)+SECOND(X22)</f>
        <v>2100</v>
      </c>
      <c r="Z22" s="45">
        <f t="shared" si="7"/>
        <v>119.35</v>
      </c>
      <c r="AA22" s="45">
        <f aca="true" t="shared" si="11" ref="AA22:AA23">300*1759/W22-Z22</f>
        <v>180.65</v>
      </c>
      <c r="AB22" s="46">
        <f t="shared" si="3"/>
        <v>738.8447368421052</v>
      </c>
      <c r="AC22" s="19"/>
    </row>
    <row r="23" spans="1:29" s="59" customFormat="1" ht="45.75" customHeight="1">
      <c r="A23" s="48" t="s">
        <v>56</v>
      </c>
      <c r="B23" s="49">
        <v>23</v>
      </c>
      <c r="C23" s="50" t="s">
        <v>57</v>
      </c>
      <c r="D23" s="51" t="s">
        <v>45</v>
      </c>
      <c r="E23" s="52" t="s">
        <v>32</v>
      </c>
      <c r="F23" s="53">
        <v>0.03284722222222222</v>
      </c>
      <c r="G23" s="54"/>
      <c r="H23" s="55">
        <v>0.06319444444444444</v>
      </c>
      <c r="I23" s="56">
        <f t="shared" si="9"/>
        <v>2622</v>
      </c>
      <c r="J23" s="55">
        <v>0.029861111111111113</v>
      </c>
      <c r="K23" s="45">
        <f>60*MINUTE(J23)+SECOND(J23)</f>
        <v>2580</v>
      </c>
      <c r="L23" s="56">
        <f>(35/100)*(ABS(K23-I23))</f>
        <v>14.7</v>
      </c>
      <c r="M23" s="56">
        <f>300*2405/I23-L23</f>
        <v>260.4716247139588</v>
      </c>
      <c r="N23" s="54"/>
      <c r="O23" s="55">
        <v>0.07248842592592593</v>
      </c>
      <c r="P23" s="56">
        <f t="shared" si="4"/>
        <v>803</v>
      </c>
      <c r="Q23" s="55">
        <v>0.009027777777777779</v>
      </c>
      <c r="R23" s="56">
        <f>60*MINUTE(Q23)+SECOND(Q23)</f>
        <v>780</v>
      </c>
      <c r="S23" s="56">
        <f t="shared" si="5"/>
        <v>8.049999999999999</v>
      </c>
      <c r="T23" s="45">
        <f t="shared" si="10"/>
        <v>291.95</v>
      </c>
      <c r="U23" s="54"/>
      <c r="V23" s="55">
        <v>0.09452546296296298</v>
      </c>
      <c r="W23" s="56">
        <f t="shared" si="6"/>
        <v>1904</v>
      </c>
      <c r="X23" s="55">
        <v>0.02152777777777778</v>
      </c>
      <c r="Y23" s="45">
        <f>60*MINUTE(X23)+SECOND(X23)</f>
        <v>1860</v>
      </c>
      <c r="Z23" s="56">
        <f t="shared" si="7"/>
        <v>15.399999999999999</v>
      </c>
      <c r="AA23" s="45">
        <f t="shared" si="11"/>
        <v>261.75336134453784</v>
      </c>
      <c r="AB23" s="57">
        <f t="shared" si="3"/>
        <v>814.1749860584966</v>
      </c>
      <c r="AC23" s="58"/>
    </row>
    <row r="24" spans="1:29" s="71" customFormat="1" ht="30.75" customHeight="1">
      <c r="A24" s="60" t="s">
        <v>58</v>
      </c>
      <c r="B24" s="61">
        <v>24</v>
      </c>
      <c r="C24" s="62" t="s">
        <v>59</v>
      </c>
      <c r="D24" s="63">
        <v>3</v>
      </c>
      <c r="E24" s="64" t="s">
        <v>49</v>
      </c>
      <c r="F24" s="65">
        <v>0.028888888888888895</v>
      </c>
      <c r="G24" s="66"/>
      <c r="H24" s="67">
        <v>0.06582175925925926</v>
      </c>
      <c r="I24" s="68">
        <f t="shared" si="9"/>
        <v>3191</v>
      </c>
      <c r="J24" s="67">
        <v>0.034722222222222224</v>
      </c>
      <c r="K24" s="68">
        <f t="shared" si="8"/>
        <v>3000</v>
      </c>
      <c r="L24" s="68">
        <f>(35/100)*(ABS(K24-I24))</f>
        <v>66.85</v>
      </c>
      <c r="M24" s="68">
        <f>300*2405/I24-L24</f>
        <v>159.25466938263867</v>
      </c>
      <c r="N24" s="66">
        <v>0</v>
      </c>
      <c r="O24" s="67">
        <v>0.07581018518518519</v>
      </c>
      <c r="P24" s="68">
        <f t="shared" si="4"/>
        <v>863</v>
      </c>
      <c r="Q24" s="67">
        <v>0.010416666666666666</v>
      </c>
      <c r="R24" s="68">
        <f>60*MINUTE(Q24)+SECOND(Q24)</f>
        <v>900</v>
      </c>
      <c r="S24" s="68">
        <f t="shared" si="5"/>
        <v>12.95</v>
      </c>
      <c r="T24" s="68">
        <v>0</v>
      </c>
      <c r="U24" s="66">
        <v>0</v>
      </c>
      <c r="V24" s="67">
        <v>0.08256944444444445</v>
      </c>
      <c r="W24" s="68">
        <f t="shared" si="6"/>
        <v>584</v>
      </c>
      <c r="X24" s="67">
        <v>0.024305555555555552</v>
      </c>
      <c r="Y24" s="68">
        <f>60*MINUTE(X24)+SECOND(X24)</f>
        <v>2100</v>
      </c>
      <c r="Z24" s="68">
        <f t="shared" si="7"/>
        <v>530.6</v>
      </c>
      <c r="AA24" s="68">
        <v>0</v>
      </c>
      <c r="AB24" s="69">
        <f t="shared" si="3"/>
        <v>159.25466938263867</v>
      </c>
      <c r="AC24" s="70"/>
    </row>
    <row r="25" spans="1:29" ht="15.75" customHeight="1">
      <c r="A25" s="24" t="s">
        <v>60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.75" customHeight="1">
      <c r="A26" s="26" t="s">
        <v>61</v>
      </c>
      <c r="B26" s="15">
        <v>58</v>
      </c>
      <c r="C26" s="16" t="s">
        <v>62</v>
      </c>
      <c r="D26" s="17" t="s">
        <v>63</v>
      </c>
      <c r="E26" s="17" t="s">
        <v>52</v>
      </c>
      <c r="F26" s="43">
        <v>0.027546296296296294</v>
      </c>
      <c r="G26" s="18"/>
      <c r="H26" s="44">
        <v>0.04988425925925926</v>
      </c>
      <c r="I26" s="45">
        <f t="shared" si="9"/>
        <v>1930</v>
      </c>
      <c r="J26" s="44">
        <v>0.022222222222222223</v>
      </c>
      <c r="K26" s="45">
        <f t="shared" si="8"/>
        <v>1920</v>
      </c>
      <c r="L26" s="45">
        <f>(35/100)*(ABS(K26-I26))</f>
        <v>3.5</v>
      </c>
      <c r="M26" s="45">
        <f>300*1867/I26-L26</f>
        <v>286.70725388601034</v>
      </c>
      <c r="N26" s="18"/>
      <c r="O26" s="44">
        <v>0.058125</v>
      </c>
      <c r="P26" s="45">
        <f t="shared" si="4"/>
        <v>712</v>
      </c>
      <c r="Q26" s="44">
        <v>0.008333333333333335</v>
      </c>
      <c r="R26" s="45">
        <f>60*MINUTE(Q26)+SECOND(Q26)</f>
        <v>720</v>
      </c>
      <c r="S26" s="45">
        <f t="shared" si="5"/>
        <v>2.8</v>
      </c>
      <c r="T26" s="45">
        <f>300*685/P26-S26</f>
        <v>285.82359550561796</v>
      </c>
      <c r="U26" s="18"/>
      <c r="V26" s="44">
        <v>0.07438657407407408</v>
      </c>
      <c r="W26" s="45">
        <f t="shared" si="6"/>
        <v>1405</v>
      </c>
      <c r="X26" s="44">
        <v>0.015972222222222224</v>
      </c>
      <c r="Y26" s="45">
        <f aca="true" t="shared" si="12" ref="Y26:Y31">60*MINUTE(X26)+SECOND(X26)</f>
        <v>1380</v>
      </c>
      <c r="Z26" s="45">
        <f t="shared" si="7"/>
        <v>8.75</v>
      </c>
      <c r="AA26" s="45">
        <f>300*1284/W26-Z26</f>
        <v>265.41370106761565</v>
      </c>
      <c r="AB26" s="46">
        <f>M26+T26+AA26</f>
        <v>837.9445504592439</v>
      </c>
      <c r="AC26" s="72"/>
    </row>
    <row r="27" spans="1:29" ht="15.75" customHeight="1">
      <c r="A27" s="25" t="s">
        <v>64</v>
      </c>
      <c r="B27" s="15">
        <v>8</v>
      </c>
      <c r="C27" s="16" t="s">
        <v>65</v>
      </c>
      <c r="D27" s="17" t="s">
        <v>28</v>
      </c>
      <c r="E27" s="17" t="s">
        <v>38</v>
      </c>
      <c r="F27" s="15"/>
      <c r="G27" s="17"/>
      <c r="H27" s="44"/>
      <c r="I27" s="45"/>
      <c r="J27" s="44"/>
      <c r="K27" s="45"/>
      <c r="L27" s="45">
        <f aca="true" t="shared" si="13" ref="L27:L38">(35/100)*(ABS(K27-I27))</f>
        <v>0</v>
      </c>
      <c r="M27" s="45">
        <v>0</v>
      </c>
      <c r="N27" s="17"/>
      <c r="O27" s="44"/>
      <c r="P27" s="45">
        <f t="shared" si="4"/>
        <v>0</v>
      </c>
      <c r="Q27" s="44"/>
      <c r="R27" s="45"/>
      <c r="S27" s="45"/>
      <c r="T27" s="45">
        <v>0</v>
      </c>
      <c r="U27" s="17"/>
      <c r="V27" s="44"/>
      <c r="W27" s="45">
        <f t="shared" si="6"/>
        <v>0</v>
      </c>
      <c r="X27" s="44"/>
      <c r="Y27" s="45">
        <f t="shared" si="12"/>
        <v>0</v>
      </c>
      <c r="Z27" s="45"/>
      <c r="AA27" s="45">
        <v>0</v>
      </c>
      <c r="AB27" s="46">
        <f>M27+T27+AA27</f>
        <v>0</v>
      </c>
      <c r="AC27" s="19"/>
    </row>
    <row r="28" spans="1:29" ht="15.75" customHeight="1">
      <c r="A28" s="25" t="s">
        <v>66</v>
      </c>
      <c r="B28" s="15">
        <v>9</v>
      </c>
      <c r="C28" s="16" t="s">
        <v>67</v>
      </c>
      <c r="D28" s="17">
        <v>2</v>
      </c>
      <c r="E28" s="17" t="s">
        <v>38</v>
      </c>
      <c r="F28" s="43">
        <v>0.025381944444444443</v>
      </c>
      <c r="G28" s="18"/>
      <c r="H28" s="44">
        <v>0.05796296296296296</v>
      </c>
      <c r="I28" s="45">
        <f t="shared" si="9"/>
        <v>2815</v>
      </c>
      <c r="J28" s="44">
        <v>0.027777777777777776</v>
      </c>
      <c r="K28" s="45">
        <f t="shared" si="8"/>
        <v>2400</v>
      </c>
      <c r="L28" s="45">
        <f t="shared" si="13"/>
        <v>145.25</v>
      </c>
      <c r="M28" s="45">
        <f aca="true" t="shared" si="14" ref="M28:M36">300*1867/I28-L28</f>
        <v>53.71980461811722</v>
      </c>
      <c r="N28" s="18"/>
      <c r="O28" s="44">
        <v>0.06782407407407408</v>
      </c>
      <c r="P28" s="45">
        <f t="shared" si="4"/>
        <v>852</v>
      </c>
      <c r="Q28" s="44">
        <v>0.010416666666666666</v>
      </c>
      <c r="R28" s="45">
        <f aca="true" t="shared" si="15" ref="R28:R38">60*MINUTE(Q28)+SECOND(Q28)</f>
        <v>900</v>
      </c>
      <c r="S28" s="45">
        <f t="shared" si="5"/>
        <v>16.799999999999997</v>
      </c>
      <c r="T28" s="45">
        <f aca="true" t="shared" si="16" ref="T28:T38">300*685/P28-S28</f>
        <v>224.39718309859154</v>
      </c>
      <c r="U28" s="18"/>
      <c r="V28" s="44">
        <v>0.09083333333333334</v>
      </c>
      <c r="W28" s="45">
        <f t="shared" si="6"/>
        <v>1988</v>
      </c>
      <c r="X28" s="44">
        <v>0.020833333333333332</v>
      </c>
      <c r="Y28" s="45">
        <f t="shared" si="12"/>
        <v>1800</v>
      </c>
      <c r="Z28" s="45">
        <f t="shared" si="7"/>
        <v>65.8</v>
      </c>
      <c r="AA28" s="45">
        <f>300*1284/W28-Z28</f>
        <v>127.96257545271631</v>
      </c>
      <c r="AB28" s="46">
        <f aca="true" t="shared" si="17" ref="AB28:AB38">M28+T28+AA28</f>
        <v>406.07956316942506</v>
      </c>
      <c r="AC28" s="72"/>
    </row>
    <row r="29" spans="1:29" ht="15.75" customHeight="1">
      <c r="A29" s="25" t="s">
        <v>68</v>
      </c>
      <c r="B29" s="15">
        <v>10</v>
      </c>
      <c r="C29" s="16" t="s">
        <v>69</v>
      </c>
      <c r="D29" s="17" t="s">
        <v>28</v>
      </c>
      <c r="E29" s="17" t="s">
        <v>38</v>
      </c>
      <c r="F29" s="43">
        <v>0.03231481481481482</v>
      </c>
      <c r="G29" s="18"/>
      <c r="H29" s="44">
        <v>0.08209490740740741</v>
      </c>
      <c r="I29" s="45">
        <f t="shared" si="9"/>
        <v>4301</v>
      </c>
      <c r="J29" s="44">
        <v>0.03125</v>
      </c>
      <c r="K29" s="45">
        <f t="shared" si="8"/>
        <v>2700</v>
      </c>
      <c r="L29" s="45">
        <f t="shared" si="13"/>
        <v>560.3499999999999</v>
      </c>
      <c r="M29" s="45">
        <v>0</v>
      </c>
      <c r="N29" s="18">
        <v>0</v>
      </c>
      <c r="O29" s="44"/>
      <c r="P29" s="45"/>
      <c r="Q29" s="44">
        <v>0.0125</v>
      </c>
      <c r="R29" s="45">
        <f t="shared" si="15"/>
        <v>1080</v>
      </c>
      <c r="S29" s="45">
        <f t="shared" si="5"/>
        <v>378</v>
      </c>
      <c r="T29" s="45">
        <v>0</v>
      </c>
      <c r="U29" s="18">
        <v>0</v>
      </c>
      <c r="V29" s="44"/>
      <c r="W29" s="45">
        <f t="shared" si="6"/>
        <v>0</v>
      </c>
      <c r="X29" s="44">
        <v>0.024305555555555552</v>
      </c>
      <c r="Y29" s="45">
        <f t="shared" si="12"/>
        <v>2100</v>
      </c>
      <c r="Z29" s="45">
        <f t="shared" si="7"/>
        <v>735</v>
      </c>
      <c r="AA29" s="45">
        <v>0</v>
      </c>
      <c r="AB29" s="46">
        <f t="shared" si="17"/>
        <v>0</v>
      </c>
      <c r="AC29" s="19"/>
    </row>
    <row r="30" spans="1:29" ht="15.75" customHeight="1">
      <c r="A30" s="25" t="s">
        <v>70</v>
      </c>
      <c r="B30" s="15">
        <v>12</v>
      </c>
      <c r="C30" s="16" t="s">
        <v>71</v>
      </c>
      <c r="D30" s="17">
        <v>2</v>
      </c>
      <c r="E30" s="17" t="s">
        <v>38</v>
      </c>
      <c r="F30" s="43">
        <v>0.02226851851851852</v>
      </c>
      <c r="G30" s="18"/>
      <c r="H30" s="44">
        <v>0.05244212962962963</v>
      </c>
      <c r="I30" s="45">
        <f t="shared" si="9"/>
        <v>2607</v>
      </c>
      <c r="J30" s="44">
        <v>0.024305555555555552</v>
      </c>
      <c r="K30" s="45">
        <f t="shared" si="8"/>
        <v>2100</v>
      </c>
      <c r="L30" s="45">
        <f t="shared" si="13"/>
        <v>177.45</v>
      </c>
      <c r="M30" s="45">
        <f t="shared" si="14"/>
        <v>37.39464902186421</v>
      </c>
      <c r="N30" s="18"/>
      <c r="O30" s="44">
        <v>0.06148148148148148</v>
      </c>
      <c r="P30" s="45">
        <f t="shared" si="4"/>
        <v>781</v>
      </c>
      <c r="Q30" s="44">
        <v>0.010416666666666666</v>
      </c>
      <c r="R30" s="45">
        <f t="shared" si="15"/>
        <v>900</v>
      </c>
      <c r="S30" s="45">
        <f t="shared" si="5"/>
        <v>41.65</v>
      </c>
      <c r="T30" s="45">
        <f t="shared" si="16"/>
        <v>221.47419974391804</v>
      </c>
      <c r="U30" s="18"/>
      <c r="V30" s="44">
        <v>0.08083333333333333</v>
      </c>
      <c r="W30" s="45">
        <f t="shared" si="6"/>
        <v>1672</v>
      </c>
      <c r="X30" s="44">
        <v>0.020833333333333332</v>
      </c>
      <c r="Y30" s="45">
        <f t="shared" si="12"/>
        <v>1800</v>
      </c>
      <c r="Z30" s="45">
        <f t="shared" si="7"/>
        <v>44.8</v>
      </c>
      <c r="AA30" s="45">
        <f>300*1284/W30-Z30</f>
        <v>185.58277511961722</v>
      </c>
      <c r="AB30" s="46">
        <f t="shared" si="17"/>
        <v>444.45162388539944</v>
      </c>
      <c r="AC30" s="72"/>
    </row>
    <row r="31" spans="1:29" ht="15.75" customHeight="1">
      <c r="A31" s="25" t="s">
        <v>72</v>
      </c>
      <c r="B31" s="15">
        <v>15</v>
      </c>
      <c r="C31" s="16" t="s">
        <v>73</v>
      </c>
      <c r="D31" s="17">
        <v>1</v>
      </c>
      <c r="E31" s="17" t="s">
        <v>52</v>
      </c>
      <c r="F31" s="43">
        <v>0.03090277777777778</v>
      </c>
      <c r="G31" s="18"/>
      <c r="H31" s="44">
        <v>0.06344907407407407</v>
      </c>
      <c r="I31" s="45">
        <f t="shared" si="9"/>
        <v>2812</v>
      </c>
      <c r="J31" s="44">
        <v>0.03125</v>
      </c>
      <c r="K31" s="45">
        <f t="shared" si="8"/>
        <v>2700</v>
      </c>
      <c r="L31" s="45">
        <f t="shared" si="13"/>
        <v>39.199999999999996</v>
      </c>
      <c r="M31" s="45">
        <f t="shared" si="14"/>
        <v>159.98207681365577</v>
      </c>
      <c r="N31" s="18"/>
      <c r="O31" s="44">
        <v>0.07641203703703704</v>
      </c>
      <c r="P31" s="45">
        <f t="shared" si="4"/>
        <v>1120</v>
      </c>
      <c r="Q31" s="44">
        <v>0.0125</v>
      </c>
      <c r="R31" s="45">
        <f t="shared" si="15"/>
        <v>1080</v>
      </c>
      <c r="S31" s="45">
        <f t="shared" si="5"/>
        <v>14</v>
      </c>
      <c r="T31" s="45">
        <f t="shared" si="16"/>
        <v>169.48214285714286</v>
      </c>
      <c r="U31" s="18">
        <v>0</v>
      </c>
      <c r="V31" s="44">
        <v>0.07962962962962962</v>
      </c>
      <c r="W31" s="45">
        <f t="shared" si="6"/>
        <v>278</v>
      </c>
      <c r="X31" s="44">
        <v>0.02291666666666667</v>
      </c>
      <c r="Y31" s="45">
        <f t="shared" si="12"/>
        <v>1980</v>
      </c>
      <c r="Z31" s="45">
        <v>0</v>
      </c>
      <c r="AA31" s="45">
        <v>0</v>
      </c>
      <c r="AB31" s="46">
        <f t="shared" si="17"/>
        <v>329.4642196707986</v>
      </c>
      <c r="AC31" s="72"/>
    </row>
    <row r="32" spans="1:29" ht="15.75" customHeight="1">
      <c r="A32" s="25" t="s">
        <v>74</v>
      </c>
      <c r="B32" s="15">
        <v>48</v>
      </c>
      <c r="C32" s="16" t="s">
        <v>75</v>
      </c>
      <c r="D32" s="17" t="s">
        <v>28</v>
      </c>
      <c r="E32" s="17" t="s">
        <v>76</v>
      </c>
      <c r="F32" s="43">
        <v>0.03137731481481481</v>
      </c>
      <c r="G32" s="18"/>
      <c r="H32" s="44">
        <v>0.05570601851851852</v>
      </c>
      <c r="I32" s="45">
        <f t="shared" si="9"/>
        <v>2102</v>
      </c>
      <c r="J32" s="44">
        <v>0.020833333333333332</v>
      </c>
      <c r="K32" s="45">
        <f t="shared" si="8"/>
        <v>1800</v>
      </c>
      <c r="L32" s="45">
        <f t="shared" si="13"/>
        <v>105.69999999999999</v>
      </c>
      <c r="M32" s="45">
        <f>300*1867/I32-L32</f>
        <v>160.76051379638443</v>
      </c>
      <c r="N32" s="18"/>
      <c r="O32" s="44">
        <v>0.064375</v>
      </c>
      <c r="P32" s="45">
        <f t="shared" si="4"/>
        <v>749</v>
      </c>
      <c r="Q32" s="44">
        <v>0.008333333333333335</v>
      </c>
      <c r="R32" s="45">
        <f t="shared" si="15"/>
        <v>720</v>
      </c>
      <c r="S32" s="45">
        <f t="shared" si="5"/>
        <v>10.149999999999999</v>
      </c>
      <c r="T32" s="45">
        <f t="shared" si="16"/>
        <v>264.21582109479306</v>
      </c>
      <c r="U32" s="18"/>
      <c r="V32" s="44">
        <v>0.0803587962962963</v>
      </c>
      <c r="W32" s="45">
        <f t="shared" si="6"/>
        <v>1381</v>
      </c>
      <c r="X32" s="44">
        <v>0.013888888888888888</v>
      </c>
      <c r="Y32" s="45">
        <f aca="true" t="shared" si="18" ref="Y32:Y38">60*MINUTE(X32)+SECOND(X32)</f>
        <v>1200</v>
      </c>
      <c r="Z32" s="45">
        <f t="shared" si="7"/>
        <v>63.349999999999994</v>
      </c>
      <c r="AA32" s="45">
        <f>300*1284/W32-Z32</f>
        <v>215.5783128167994</v>
      </c>
      <c r="AB32" s="46">
        <f t="shared" si="17"/>
        <v>640.5546477079769</v>
      </c>
      <c r="AC32" s="72"/>
    </row>
    <row r="33" spans="1:29" ht="15.75" customHeight="1">
      <c r="A33" s="25" t="s">
        <v>77</v>
      </c>
      <c r="B33" s="15">
        <v>18</v>
      </c>
      <c r="C33" s="16" t="s">
        <v>78</v>
      </c>
      <c r="D33" s="17" t="s">
        <v>45</v>
      </c>
      <c r="E33" s="17" t="s">
        <v>79</v>
      </c>
      <c r="F33" s="43">
        <v>0.02829861111111111</v>
      </c>
      <c r="G33" s="18"/>
      <c r="H33" s="44">
        <v>0.04990740740740741</v>
      </c>
      <c r="I33" s="45">
        <f t="shared" si="9"/>
        <v>1867</v>
      </c>
      <c r="J33" s="44">
        <v>0.02152777777777778</v>
      </c>
      <c r="K33" s="45">
        <f t="shared" si="8"/>
        <v>1860</v>
      </c>
      <c r="L33" s="45">
        <f t="shared" si="13"/>
        <v>2.4499999999999997</v>
      </c>
      <c r="M33" s="45">
        <f t="shared" si="14"/>
        <v>297.55</v>
      </c>
      <c r="N33" s="18"/>
      <c r="O33" s="44">
        <v>0.05783564814814815</v>
      </c>
      <c r="P33" s="45">
        <f t="shared" si="4"/>
        <v>685</v>
      </c>
      <c r="Q33" s="44">
        <v>0.007638888888888889</v>
      </c>
      <c r="R33" s="45">
        <f t="shared" si="15"/>
        <v>660</v>
      </c>
      <c r="S33" s="45">
        <f t="shared" si="5"/>
        <v>8.75</v>
      </c>
      <c r="T33" s="45">
        <f t="shared" si="16"/>
        <v>291.25</v>
      </c>
      <c r="U33" s="18"/>
      <c r="V33" s="44">
        <v>0.07269675925925927</v>
      </c>
      <c r="W33" s="45">
        <f t="shared" si="6"/>
        <v>1284</v>
      </c>
      <c r="X33" s="44">
        <v>0.014583333333333334</v>
      </c>
      <c r="Y33" s="45">
        <f t="shared" si="18"/>
        <v>1260</v>
      </c>
      <c r="Z33" s="45">
        <f t="shared" si="7"/>
        <v>8.399999999999999</v>
      </c>
      <c r="AA33" s="45">
        <f>300*1284/W33-Z33</f>
        <v>291.6</v>
      </c>
      <c r="AB33" s="46">
        <f t="shared" si="17"/>
        <v>880.4</v>
      </c>
      <c r="AC33" s="72"/>
    </row>
    <row r="34" spans="1:29" ht="15.75" customHeight="1">
      <c r="A34" s="25" t="s">
        <v>80</v>
      </c>
      <c r="B34" s="15">
        <v>19</v>
      </c>
      <c r="C34" s="16" t="s">
        <v>81</v>
      </c>
      <c r="D34" s="17" t="s">
        <v>82</v>
      </c>
      <c r="E34" s="17" t="s">
        <v>55</v>
      </c>
      <c r="F34" s="43">
        <v>0.029837962962962962</v>
      </c>
      <c r="G34" s="18"/>
      <c r="H34" s="44">
        <v>0.053599537037037036</v>
      </c>
      <c r="I34" s="45">
        <f t="shared" si="9"/>
        <v>2053</v>
      </c>
      <c r="J34" s="44">
        <v>0.023842592592592596</v>
      </c>
      <c r="K34" s="45">
        <f t="shared" si="8"/>
        <v>2060</v>
      </c>
      <c r="L34" s="45">
        <f t="shared" si="13"/>
        <v>2.4499999999999997</v>
      </c>
      <c r="M34" s="45">
        <f t="shared" si="14"/>
        <v>270.37026302971265</v>
      </c>
      <c r="N34" s="18"/>
      <c r="O34" s="44">
        <v>0.061932870370370374</v>
      </c>
      <c r="P34" s="45">
        <f t="shared" si="4"/>
        <v>720</v>
      </c>
      <c r="Q34" s="44">
        <v>0.008564814814814815</v>
      </c>
      <c r="R34" s="45">
        <f t="shared" si="15"/>
        <v>740</v>
      </c>
      <c r="S34" s="45">
        <f t="shared" si="5"/>
        <v>7</v>
      </c>
      <c r="T34" s="45">
        <f t="shared" si="16"/>
        <v>278.4166666666667</v>
      </c>
      <c r="U34" s="18"/>
      <c r="V34" s="44">
        <v>0.0793287037037037</v>
      </c>
      <c r="W34" s="45">
        <f t="shared" si="6"/>
        <v>1503</v>
      </c>
      <c r="X34" s="44">
        <v>0.017361111111111112</v>
      </c>
      <c r="Y34" s="45">
        <f t="shared" si="18"/>
        <v>1500</v>
      </c>
      <c r="Z34" s="45">
        <f t="shared" si="7"/>
        <v>1.0499999999999998</v>
      </c>
      <c r="AA34" s="45">
        <f>300*1284/W34-Z34</f>
        <v>255.23742514970058</v>
      </c>
      <c r="AB34" s="46">
        <f t="shared" si="17"/>
        <v>804.0243548460799</v>
      </c>
      <c r="AC34" s="72"/>
    </row>
    <row r="35" spans="1:29" ht="15.75" customHeight="1">
      <c r="A35" s="25" t="s">
        <v>83</v>
      </c>
      <c r="B35" s="15">
        <v>20</v>
      </c>
      <c r="C35" s="16" t="s">
        <v>84</v>
      </c>
      <c r="D35" s="17" t="s">
        <v>28</v>
      </c>
      <c r="E35" s="17" t="s">
        <v>55</v>
      </c>
      <c r="F35" s="43">
        <v>0.02355324074074074</v>
      </c>
      <c r="G35" s="18"/>
      <c r="H35" s="44">
        <v>0.05644675925925926</v>
      </c>
      <c r="I35" s="45">
        <f t="shared" si="9"/>
        <v>2842</v>
      </c>
      <c r="J35" s="44">
        <v>0.029861111111111113</v>
      </c>
      <c r="K35" s="45">
        <f t="shared" si="8"/>
        <v>2580</v>
      </c>
      <c r="L35" s="45">
        <f t="shared" si="13"/>
        <v>91.69999999999999</v>
      </c>
      <c r="M35" s="45">
        <f t="shared" si="14"/>
        <v>105.37952146375792</v>
      </c>
      <c r="N35" s="18"/>
      <c r="O35" s="44">
        <v>0.06613425925925925</v>
      </c>
      <c r="P35" s="45">
        <f t="shared" si="4"/>
        <v>837</v>
      </c>
      <c r="Q35" s="44">
        <v>0.010416666666666666</v>
      </c>
      <c r="R35" s="45">
        <f t="shared" si="15"/>
        <v>900</v>
      </c>
      <c r="S35" s="45">
        <f t="shared" si="5"/>
        <v>22.049999999999997</v>
      </c>
      <c r="T35" s="45">
        <f t="shared" si="16"/>
        <v>223.46971326164874</v>
      </c>
      <c r="U35" s="18">
        <v>0</v>
      </c>
      <c r="V35" s="44"/>
      <c r="W35" s="45"/>
      <c r="X35" s="44">
        <v>0.020833333333333332</v>
      </c>
      <c r="Y35" s="45">
        <f t="shared" si="18"/>
        <v>1800</v>
      </c>
      <c r="Z35" s="45">
        <f t="shared" si="7"/>
        <v>630</v>
      </c>
      <c r="AA35" s="45">
        <v>0</v>
      </c>
      <c r="AB35" s="46">
        <f t="shared" si="17"/>
        <v>328.84923472540663</v>
      </c>
      <c r="AC35" s="72"/>
    </row>
    <row r="36" spans="1:29" ht="15.75" customHeight="1">
      <c r="A36" s="25" t="s">
        <v>85</v>
      </c>
      <c r="B36" s="15">
        <v>22</v>
      </c>
      <c r="C36" s="16" t="s">
        <v>86</v>
      </c>
      <c r="D36" s="17">
        <v>1</v>
      </c>
      <c r="E36" s="17" t="s">
        <v>38</v>
      </c>
      <c r="F36" s="43">
        <v>0.031747685185185184</v>
      </c>
      <c r="G36" s="18"/>
      <c r="H36" s="44">
        <v>0.061469907407407404</v>
      </c>
      <c r="I36" s="45">
        <f t="shared" si="9"/>
        <v>2568</v>
      </c>
      <c r="J36" s="44">
        <v>0.027083333333333334</v>
      </c>
      <c r="K36" s="45">
        <f t="shared" si="8"/>
        <v>2340</v>
      </c>
      <c r="L36" s="45">
        <f t="shared" si="13"/>
        <v>79.8</v>
      </c>
      <c r="M36" s="45">
        <f t="shared" si="14"/>
        <v>138.30747663551404</v>
      </c>
      <c r="N36" s="18"/>
      <c r="O36" s="44">
        <v>0.0707175925925926</v>
      </c>
      <c r="P36" s="45">
        <f t="shared" si="4"/>
        <v>799</v>
      </c>
      <c r="Q36" s="44">
        <v>0.009027777777777779</v>
      </c>
      <c r="R36" s="45">
        <f t="shared" si="15"/>
        <v>780</v>
      </c>
      <c r="S36" s="45">
        <f t="shared" si="5"/>
        <v>6.6499999999999995</v>
      </c>
      <c r="T36" s="45">
        <f t="shared" si="16"/>
        <v>250.5464956195244</v>
      </c>
      <c r="U36" s="18"/>
      <c r="V36" s="44">
        <v>0.09128472222222224</v>
      </c>
      <c r="W36" s="45">
        <f t="shared" si="6"/>
        <v>1777</v>
      </c>
      <c r="X36" s="44">
        <v>0.02013888888888889</v>
      </c>
      <c r="Y36" s="45">
        <f t="shared" si="18"/>
        <v>1740</v>
      </c>
      <c r="Z36" s="45">
        <f t="shared" si="7"/>
        <v>12.95</v>
      </c>
      <c r="AA36" s="45">
        <f>300*1284/W36-Z36</f>
        <v>203.8198368036016</v>
      </c>
      <c r="AB36" s="46">
        <f t="shared" si="17"/>
        <v>592.67380905864</v>
      </c>
      <c r="AC36" s="72"/>
    </row>
    <row r="37" spans="1:29" ht="15.75" customHeight="1">
      <c r="A37" s="27" t="s">
        <v>87</v>
      </c>
      <c r="B37" s="28">
        <v>3</v>
      </c>
      <c r="C37" s="29" t="s">
        <v>88</v>
      </c>
      <c r="D37" s="30">
        <v>1</v>
      </c>
      <c r="E37" s="30" t="s">
        <v>89</v>
      </c>
      <c r="F37" s="73">
        <v>0.02616898148148148</v>
      </c>
      <c r="G37" s="18"/>
      <c r="H37" s="74">
        <v>0.055</v>
      </c>
      <c r="I37" s="45">
        <f t="shared" si="9"/>
        <v>2491</v>
      </c>
      <c r="J37" s="74">
        <v>0.020601851851851857</v>
      </c>
      <c r="K37" s="45">
        <f t="shared" si="8"/>
        <v>1780</v>
      </c>
      <c r="L37" s="45">
        <f t="shared" si="13"/>
        <v>248.85</v>
      </c>
      <c r="M37" s="45">
        <v>0</v>
      </c>
      <c r="N37" s="18"/>
      <c r="O37" s="74">
        <v>0.06368055555555556</v>
      </c>
      <c r="P37" s="45">
        <f t="shared" si="4"/>
        <v>750</v>
      </c>
      <c r="Q37" s="74">
        <v>0.008333333333333335</v>
      </c>
      <c r="R37" s="45">
        <f t="shared" si="15"/>
        <v>720</v>
      </c>
      <c r="S37" s="45">
        <f t="shared" si="5"/>
        <v>10.5</v>
      </c>
      <c r="T37" s="45">
        <f t="shared" si="16"/>
        <v>263.5</v>
      </c>
      <c r="U37" s="18"/>
      <c r="V37" s="74">
        <v>0.11115740740740741</v>
      </c>
      <c r="W37" s="45">
        <f t="shared" si="6"/>
        <v>4102</v>
      </c>
      <c r="X37" s="74">
        <v>0.017361111111111112</v>
      </c>
      <c r="Y37" s="45">
        <f t="shared" si="18"/>
        <v>1500</v>
      </c>
      <c r="Z37" s="45">
        <f t="shared" si="7"/>
        <v>910.6999999999999</v>
      </c>
      <c r="AA37" s="45">
        <v>0</v>
      </c>
      <c r="AB37" s="46">
        <f t="shared" si="17"/>
        <v>263.5</v>
      </c>
      <c r="AC37" s="75"/>
    </row>
    <row r="38" spans="1:29" ht="31.5" customHeight="1">
      <c r="A38" s="32" t="s">
        <v>90</v>
      </c>
      <c r="B38" s="33">
        <v>6</v>
      </c>
      <c r="C38" s="34" t="s">
        <v>91</v>
      </c>
      <c r="D38" s="35">
        <v>3</v>
      </c>
      <c r="E38" s="36" t="s">
        <v>49</v>
      </c>
      <c r="F38" s="76">
        <v>0.03751157407407407</v>
      </c>
      <c r="G38" s="35"/>
      <c r="H38" s="77">
        <v>0.08788194444444447</v>
      </c>
      <c r="I38" s="45">
        <f t="shared" si="9"/>
        <v>4352</v>
      </c>
      <c r="J38" s="77">
        <v>0.041666666666666664</v>
      </c>
      <c r="K38" s="45">
        <v>3600</v>
      </c>
      <c r="L38" s="45">
        <f t="shared" si="13"/>
        <v>263.2</v>
      </c>
      <c r="M38" s="45">
        <v>0</v>
      </c>
      <c r="N38" s="35"/>
      <c r="O38" s="77">
        <v>0.10135416666666669</v>
      </c>
      <c r="P38" s="45">
        <f t="shared" si="4"/>
        <v>1164</v>
      </c>
      <c r="Q38" s="77">
        <v>0.010416666666666666</v>
      </c>
      <c r="R38" s="45">
        <f t="shared" si="15"/>
        <v>900</v>
      </c>
      <c r="S38" s="45">
        <f t="shared" si="5"/>
        <v>92.39999999999999</v>
      </c>
      <c r="T38" s="45">
        <f t="shared" si="16"/>
        <v>84.14639175257732</v>
      </c>
      <c r="U38" s="35">
        <v>0</v>
      </c>
      <c r="V38" s="77"/>
      <c r="W38" s="45"/>
      <c r="X38" s="77">
        <v>0.03125</v>
      </c>
      <c r="Y38" s="45">
        <f t="shared" si="18"/>
        <v>2700</v>
      </c>
      <c r="Z38" s="45">
        <f t="shared" si="7"/>
        <v>944.9999999999999</v>
      </c>
      <c r="AA38" s="45">
        <v>0</v>
      </c>
      <c r="AB38" s="46">
        <f t="shared" si="17"/>
        <v>84.14639175257732</v>
      </c>
      <c r="AC38" s="78"/>
    </row>
    <row r="39" spans="1:29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ht="15" customHeight="1">
      <c r="A40" s="38"/>
      <c r="B40" s="38"/>
      <c r="C40" s="38" t="s">
        <v>92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</sheetData>
  <sheetProtection selectLockedCells="1" selectUnlockedCells="1"/>
  <mergeCells count="39">
    <mergeCell ref="F1:H1"/>
    <mergeCell ref="F2:H2"/>
    <mergeCell ref="F4:H4"/>
    <mergeCell ref="A6:AC6"/>
    <mergeCell ref="A7:AC7"/>
    <mergeCell ref="A9:A11"/>
    <mergeCell ref="B9:B11"/>
    <mergeCell ref="C9:C11"/>
    <mergeCell ref="D9:D11"/>
    <mergeCell ref="E9:E11"/>
    <mergeCell ref="F9:F11"/>
    <mergeCell ref="G9:M9"/>
    <mergeCell ref="N9:T9"/>
    <mergeCell ref="U9:AA9"/>
    <mergeCell ref="AB9:AB11"/>
    <mergeCell ref="AC9:AC11"/>
    <mergeCell ref="G10:G11"/>
    <mergeCell ref="H10:H11"/>
    <mergeCell ref="I10:I11"/>
    <mergeCell ref="J10:J11"/>
    <mergeCell ref="K10:K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12:AC12"/>
    <mergeCell ref="A18:AC18"/>
    <mergeCell ref="A25:AC25"/>
  </mergeCells>
  <printOptions horizontalCentered="1" verticalCentered="1"/>
  <pageMargins left="0" right="0" top="0" bottom="0" header="0.5118055555555555" footer="0.5118055555555555"/>
  <pageSetup fitToWidth="2" fitToHeight="1" horizontalDpi="300" verticalDpi="300" orientation="landscape" paperSize="9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C2" sqref="C2"/>
    </sheetView>
  </sheetViews>
  <sheetFormatPr defaultColWidth="9.140625" defaultRowHeight="12.75" customHeight="1"/>
  <cols>
    <col min="1" max="1" width="4.140625" style="1" customWidth="1"/>
    <col min="2" max="2" width="8.421875" style="1" customWidth="1"/>
    <col min="3" max="3" width="33.57421875" style="1" customWidth="1"/>
    <col min="4" max="4" width="9.28125" style="1" customWidth="1"/>
    <col min="5" max="5" width="19.57421875" style="1" customWidth="1"/>
    <col min="6" max="6" width="12.57421875" style="1" customWidth="1"/>
    <col min="7" max="7" width="8.140625" style="79" customWidth="1"/>
    <col min="8" max="8" width="9.421875" style="1" customWidth="1"/>
    <col min="9" max="16384" width="8.7109375" style="1" customWidth="1"/>
  </cols>
  <sheetData>
    <row r="1" spans="3:8" ht="12.75" customHeight="1">
      <c r="C1" s="2" t="s">
        <v>0</v>
      </c>
      <c r="F1" s="3" t="s">
        <v>1</v>
      </c>
      <c r="G1" s="3"/>
      <c r="H1" s="3"/>
    </row>
    <row r="2" spans="3:8" ht="12.75" customHeight="1">
      <c r="C2" s="2" t="s">
        <v>2</v>
      </c>
      <c r="F2" s="3" t="s">
        <v>3</v>
      </c>
      <c r="G2" s="3"/>
      <c r="H2" s="3"/>
    </row>
    <row r="4" spans="3:8" ht="12.75" customHeight="1">
      <c r="C4" s="1" t="s">
        <v>109</v>
      </c>
      <c r="F4" s="4" t="s">
        <v>5</v>
      </c>
      <c r="G4" s="4"/>
      <c r="H4" s="4"/>
    </row>
    <row r="6" spans="1:8" ht="15.75" customHeight="1">
      <c r="A6" s="5" t="s">
        <v>6</v>
      </c>
      <c r="B6" s="5"/>
      <c r="C6" s="5"/>
      <c r="D6" s="5"/>
      <c r="E6" s="5"/>
      <c r="F6" s="5"/>
      <c r="G6" s="5"/>
      <c r="H6" s="5"/>
    </row>
    <row r="7" spans="1:8" ht="12.75" customHeight="1">
      <c r="A7" s="6" t="s">
        <v>110</v>
      </c>
      <c r="B7" s="6"/>
      <c r="C7" s="6"/>
      <c r="D7" s="6"/>
      <c r="E7" s="6"/>
      <c r="F7" s="6"/>
      <c r="G7" s="6"/>
      <c r="H7" s="6"/>
    </row>
    <row r="8" ht="13.5" customHeight="1"/>
    <row r="9" spans="1:8" ht="37.5" customHeight="1">
      <c r="A9" s="7" t="s">
        <v>8</v>
      </c>
      <c r="B9" s="8" t="s">
        <v>9</v>
      </c>
      <c r="C9" s="9" t="s">
        <v>10</v>
      </c>
      <c r="D9" s="9" t="s">
        <v>11</v>
      </c>
      <c r="E9" s="9" t="s">
        <v>12</v>
      </c>
      <c r="F9" s="12" t="s">
        <v>111</v>
      </c>
      <c r="G9" s="80" t="s">
        <v>19</v>
      </c>
      <c r="H9" s="40" t="s">
        <v>112</v>
      </c>
    </row>
    <row r="10" spans="1:8" ht="12.75" customHeight="1">
      <c r="A10" s="7"/>
      <c r="B10" s="8"/>
      <c r="C10" s="9"/>
      <c r="D10" s="9"/>
      <c r="E10" s="9"/>
      <c r="F10" s="9"/>
      <c r="G10" s="80"/>
      <c r="H10" s="40"/>
    </row>
    <row r="11" spans="1:8" ht="15.75" customHeight="1">
      <c r="A11" s="81" t="s">
        <v>22</v>
      </c>
      <c r="B11" s="81"/>
      <c r="C11" s="81"/>
      <c r="D11" s="81"/>
      <c r="E11" s="81"/>
      <c r="F11" s="81"/>
      <c r="G11" s="81"/>
      <c r="H11" s="81"/>
    </row>
    <row r="12" spans="1:8" ht="15.75" customHeight="1">
      <c r="A12" s="14" t="s">
        <v>23</v>
      </c>
      <c r="B12" s="15">
        <v>9</v>
      </c>
      <c r="C12" s="16" t="s">
        <v>24</v>
      </c>
      <c r="D12" s="17" t="s">
        <v>25</v>
      </c>
      <c r="E12" s="17" t="s">
        <v>26</v>
      </c>
      <c r="F12" s="17">
        <v>7</v>
      </c>
      <c r="G12" s="18">
        <f>ABS(500*F12/8)</f>
        <v>437.5</v>
      </c>
      <c r="H12" s="17"/>
    </row>
    <row r="13" spans="1:8" ht="45.75" customHeight="1">
      <c r="A13" s="14" t="s">
        <v>29</v>
      </c>
      <c r="B13" s="15">
        <v>64</v>
      </c>
      <c r="C13" s="16" t="s">
        <v>30</v>
      </c>
      <c r="D13" s="17" t="s">
        <v>31</v>
      </c>
      <c r="E13" s="20" t="s">
        <v>32</v>
      </c>
      <c r="F13" s="17">
        <v>5</v>
      </c>
      <c r="G13" s="18">
        <f aca="true" t="shared" si="0" ref="G13:G15">ABS(500*F13/8)</f>
        <v>312.5</v>
      </c>
      <c r="H13" s="17"/>
    </row>
    <row r="14" spans="1:8" ht="45.75" customHeight="1">
      <c r="A14" s="14" t="s">
        <v>33</v>
      </c>
      <c r="B14" s="15">
        <v>7</v>
      </c>
      <c r="C14" s="16" t="s">
        <v>34</v>
      </c>
      <c r="D14" s="21">
        <v>0.5</v>
      </c>
      <c r="E14" s="20" t="s">
        <v>32</v>
      </c>
      <c r="F14" s="17">
        <v>6</v>
      </c>
      <c r="G14" s="18">
        <f t="shared" si="0"/>
        <v>375</v>
      </c>
      <c r="H14" s="17"/>
    </row>
    <row r="15" spans="1:8" ht="15.75" customHeight="1">
      <c r="A15" s="14" t="s">
        <v>35</v>
      </c>
      <c r="B15" s="15">
        <v>14</v>
      </c>
      <c r="C15" s="16" t="s">
        <v>36</v>
      </c>
      <c r="D15" s="23" t="s">
        <v>37</v>
      </c>
      <c r="E15" s="17" t="s">
        <v>38</v>
      </c>
      <c r="F15" s="17">
        <v>5</v>
      </c>
      <c r="G15" s="18">
        <f t="shared" si="0"/>
        <v>312.5</v>
      </c>
      <c r="H15" s="17"/>
    </row>
    <row r="16" spans="1:8" ht="15.75" customHeight="1">
      <c r="A16" s="14" t="s">
        <v>39</v>
      </c>
      <c r="B16" s="15">
        <v>211</v>
      </c>
      <c r="C16" s="16" t="s">
        <v>40</v>
      </c>
      <c r="D16" s="17" t="s">
        <v>25</v>
      </c>
      <c r="E16" s="17" t="s">
        <v>41</v>
      </c>
      <c r="F16" s="17"/>
      <c r="G16" s="18"/>
      <c r="H16" s="17"/>
    </row>
    <row r="17" spans="1:8" ht="15.75" customHeight="1">
      <c r="A17" s="82" t="s">
        <v>42</v>
      </c>
      <c r="B17" s="82"/>
      <c r="C17" s="82"/>
      <c r="D17" s="82"/>
      <c r="E17" s="82"/>
      <c r="F17" s="82"/>
      <c r="G17" s="82"/>
      <c r="H17" s="82"/>
    </row>
    <row r="18" spans="1:8" ht="15.75" customHeight="1">
      <c r="A18" s="14" t="s">
        <v>43</v>
      </c>
      <c r="B18" s="15">
        <v>43</v>
      </c>
      <c r="C18" s="16" t="s">
        <v>44</v>
      </c>
      <c r="D18" s="17" t="s">
        <v>45</v>
      </c>
      <c r="E18" s="17" t="s">
        <v>46</v>
      </c>
      <c r="F18" s="17">
        <v>6</v>
      </c>
      <c r="G18" s="18">
        <f>ABS(500*F18/19)</f>
        <v>157.89473684210526</v>
      </c>
      <c r="H18" s="17"/>
    </row>
    <row r="19" spans="1:8" ht="30.75" customHeight="1">
      <c r="A19" s="14" t="s">
        <v>47</v>
      </c>
      <c r="B19" s="15">
        <v>5</v>
      </c>
      <c r="C19" s="16" t="s">
        <v>48</v>
      </c>
      <c r="D19" s="17">
        <v>3</v>
      </c>
      <c r="E19" s="20" t="s">
        <v>49</v>
      </c>
      <c r="F19" s="17"/>
      <c r="G19" s="18">
        <f aca="true" t="shared" si="1" ref="G19:G23">ABS(500*F19/19)</f>
        <v>0</v>
      </c>
      <c r="H19" s="17"/>
    </row>
    <row r="20" spans="1:8" ht="15.75" customHeight="1">
      <c r="A20" s="14" t="s">
        <v>50</v>
      </c>
      <c r="B20" s="15">
        <v>17</v>
      </c>
      <c r="C20" s="16" t="s">
        <v>51</v>
      </c>
      <c r="D20" s="17">
        <v>1</v>
      </c>
      <c r="E20" s="17" t="s">
        <v>52</v>
      </c>
      <c r="F20" s="17"/>
      <c r="G20" s="18">
        <f t="shared" si="1"/>
        <v>0</v>
      </c>
      <c r="H20" s="17"/>
    </row>
    <row r="21" spans="1:8" ht="15.75" customHeight="1">
      <c r="A21" s="14" t="s">
        <v>53</v>
      </c>
      <c r="B21" s="15">
        <v>21</v>
      </c>
      <c r="C21" s="16" t="s">
        <v>54</v>
      </c>
      <c r="D21" s="17" t="s">
        <v>28</v>
      </c>
      <c r="E21" s="17" t="s">
        <v>55</v>
      </c>
      <c r="F21" s="17">
        <v>18</v>
      </c>
      <c r="G21" s="18">
        <f t="shared" si="1"/>
        <v>473.6842105263158</v>
      </c>
      <c r="H21" s="17"/>
    </row>
    <row r="22" spans="1:8" ht="45.75" customHeight="1">
      <c r="A22" s="25" t="s">
        <v>56</v>
      </c>
      <c r="B22" s="15">
        <v>23</v>
      </c>
      <c r="C22" s="16" t="s">
        <v>57</v>
      </c>
      <c r="D22" s="17" t="s">
        <v>45</v>
      </c>
      <c r="E22" s="20" t="s">
        <v>32</v>
      </c>
      <c r="F22" s="17">
        <v>9</v>
      </c>
      <c r="G22" s="18">
        <f t="shared" si="1"/>
        <v>236.8421052631579</v>
      </c>
      <c r="H22" s="17"/>
    </row>
    <row r="23" spans="1:8" ht="30.75" customHeight="1">
      <c r="A23" s="25" t="s">
        <v>58</v>
      </c>
      <c r="B23" s="15">
        <v>24</v>
      </c>
      <c r="C23" s="16" t="s">
        <v>59</v>
      </c>
      <c r="D23" s="17">
        <v>3</v>
      </c>
      <c r="E23" s="20" t="s">
        <v>49</v>
      </c>
      <c r="F23" s="17">
        <v>4</v>
      </c>
      <c r="G23" s="18">
        <f t="shared" si="1"/>
        <v>105.26315789473684</v>
      </c>
      <c r="H23" s="17"/>
    </row>
    <row r="24" spans="1:8" ht="15.75" customHeight="1">
      <c r="A24" s="82" t="s">
        <v>60</v>
      </c>
      <c r="B24" s="82"/>
      <c r="C24" s="82"/>
      <c r="D24" s="82"/>
      <c r="E24" s="82"/>
      <c r="F24" s="82"/>
      <c r="G24" s="82"/>
      <c r="H24" s="82"/>
    </row>
    <row r="25" spans="1:8" ht="15.75" customHeight="1">
      <c r="A25" s="26" t="s">
        <v>61</v>
      </c>
      <c r="B25" s="15">
        <v>58</v>
      </c>
      <c r="C25" s="16" t="s">
        <v>62</v>
      </c>
      <c r="D25" s="17" t="s">
        <v>63</v>
      </c>
      <c r="E25" s="17" t="s">
        <v>52</v>
      </c>
      <c r="F25" s="17">
        <v>10</v>
      </c>
      <c r="G25" s="18">
        <f>ABS(500*F25/17)</f>
        <v>294.11764705882354</v>
      </c>
      <c r="H25" s="17"/>
    </row>
    <row r="26" spans="1:8" ht="15.75" customHeight="1">
      <c r="A26" s="25" t="s">
        <v>64</v>
      </c>
      <c r="B26" s="15">
        <v>8</v>
      </c>
      <c r="C26" s="16" t="s">
        <v>65</v>
      </c>
      <c r="D26" s="17" t="s">
        <v>28</v>
      </c>
      <c r="E26" s="17" t="s">
        <v>38</v>
      </c>
      <c r="F26" s="17"/>
      <c r="G26" s="18">
        <f aca="true" t="shared" si="2" ref="G26:G37">ABS(500*F26/17)</f>
        <v>0</v>
      </c>
      <c r="H26" s="17"/>
    </row>
    <row r="27" spans="1:8" ht="15.75" customHeight="1">
      <c r="A27" s="25" t="s">
        <v>66</v>
      </c>
      <c r="B27" s="15">
        <v>9</v>
      </c>
      <c r="C27" s="16" t="s">
        <v>67</v>
      </c>
      <c r="D27" s="17">
        <v>2</v>
      </c>
      <c r="E27" s="17" t="s">
        <v>38</v>
      </c>
      <c r="F27" s="17">
        <v>7</v>
      </c>
      <c r="G27" s="18">
        <f t="shared" si="2"/>
        <v>205.88235294117646</v>
      </c>
      <c r="H27" s="17"/>
    </row>
    <row r="28" spans="1:8" ht="15.75" customHeight="1">
      <c r="A28" s="25" t="s">
        <v>68</v>
      </c>
      <c r="B28" s="15">
        <v>10</v>
      </c>
      <c r="C28" s="16" t="s">
        <v>69</v>
      </c>
      <c r="D28" s="17" t="s">
        <v>28</v>
      </c>
      <c r="E28" s="17" t="s">
        <v>38</v>
      </c>
      <c r="F28" s="17">
        <v>5</v>
      </c>
      <c r="G28" s="18">
        <f t="shared" si="2"/>
        <v>147.05882352941177</v>
      </c>
      <c r="H28" s="17"/>
    </row>
    <row r="29" spans="1:8" ht="15.75" customHeight="1">
      <c r="A29" s="25" t="s">
        <v>70</v>
      </c>
      <c r="B29" s="15">
        <v>12</v>
      </c>
      <c r="C29" s="16" t="s">
        <v>71</v>
      </c>
      <c r="D29" s="17">
        <v>2</v>
      </c>
      <c r="E29" s="17" t="s">
        <v>38</v>
      </c>
      <c r="F29" s="17">
        <v>7</v>
      </c>
      <c r="G29" s="18">
        <f t="shared" si="2"/>
        <v>205.88235294117646</v>
      </c>
      <c r="H29" s="17"/>
    </row>
    <row r="30" spans="1:8" ht="15.75" customHeight="1">
      <c r="A30" s="25" t="s">
        <v>72</v>
      </c>
      <c r="B30" s="15">
        <v>15</v>
      </c>
      <c r="C30" s="16" t="s">
        <v>73</v>
      </c>
      <c r="D30" s="17">
        <v>1</v>
      </c>
      <c r="E30" s="17" t="s">
        <v>52</v>
      </c>
      <c r="F30" s="17">
        <v>8</v>
      </c>
      <c r="G30" s="18">
        <f t="shared" si="2"/>
        <v>235.2941176470588</v>
      </c>
      <c r="H30" s="17"/>
    </row>
    <row r="31" spans="1:8" ht="15.75" customHeight="1">
      <c r="A31" s="25" t="s">
        <v>74</v>
      </c>
      <c r="B31" s="15">
        <v>48</v>
      </c>
      <c r="C31" s="16" t="s">
        <v>75</v>
      </c>
      <c r="D31" s="17" t="s">
        <v>28</v>
      </c>
      <c r="E31" s="17" t="s">
        <v>76</v>
      </c>
      <c r="F31" s="17">
        <v>7</v>
      </c>
      <c r="G31" s="18">
        <f t="shared" si="2"/>
        <v>205.88235294117646</v>
      </c>
      <c r="H31" s="17"/>
    </row>
    <row r="32" spans="1:8" ht="15.75" customHeight="1">
      <c r="A32" s="25" t="s">
        <v>77</v>
      </c>
      <c r="B32" s="15">
        <v>18</v>
      </c>
      <c r="C32" s="16" t="s">
        <v>78</v>
      </c>
      <c r="D32" s="17" t="s">
        <v>45</v>
      </c>
      <c r="E32" s="17" t="s">
        <v>79</v>
      </c>
      <c r="F32" s="17">
        <v>9</v>
      </c>
      <c r="G32" s="18">
        <f t="shared" si="2"/>
        <v>264.70588235294116</v>
      </c>
      <c r="H32" s="17"/>
    </row>
    <row r="33" spans="1:8" ht="15.75" customHeight="1">
      <c r="A33" s="25" t="s">
        <v>80</v>
      </c>
      <c r="B33" s="15">
        <v>19</v>
      </c>
      <c r="C33" s="16" t="s">
        <v>81</v>
      </c>
      <c r="D33" s="17" t="s">
        <v>82</v>
      </c>
      <c r="E33" s="17" t="s">
        <v>55</v>
      </c>
      <c r="F33" s="17">
        <v>16</v>
      </c>
      <c r="G33" s="18">
        <f t="shared" si="2"/>
        <v>470.5882352941176</v>
      </c>
      <c r="H33" s="17"/>
    </row>
    <row r="34" spans="1:8" ht="15.75" customHeight="1">
      <c r="A34" s="25" t="s">
        <v>83</v>
      </c>
      <c r="B34" s="15">
        <v>20</v>
      </c>
      <c r="C34" s="16" t="s">
        <v>84</v>
      </c>
      <c r="D34" s="17" t="s">
        <v>28</v>
      </c>
      <c r="E34" s="17" t="s">
        <v>55</v>
      </c>
      <c r="F34" s="17">
        <v>8</v>
      </c>
      <c r="G34" s="18">
        <f t="shared" si="2"/>
        <v>235.2941176470588</v>
      </c>
      <c r="H34" s="17"/>
    </row>
    <row r="35" spans="1:8" ht="15.75" customHeight="1">
      <c r="A35" s="25" t="s">
        <v>85</v>
      </c>
      <c r="B35" s="15">
        <v>22</v>
      </c>
      <c r="C35" s="16" t="s">
        <v>86</v>
      </c>
      <c r="D35" s="17">
        <v>1</v>
      </c>
      <c r="E35" s="17" t="s">
        <v>38</v>
      </c>
      <c r="F35" s="17">
        <v>8</v>
      </c>
      <c r="G35" s="18">
        <f t="shared" si="2"/>
        <v>235.2941176470588</v>
      </c>
      <c r="H35" s="17"/>
    </row>
    <row r="36" spans="1:8" ht="15.75" customHeight="1">
      <c r="A36" s="27" t="s">
        <v>87</v>
      </c>
      <c r="B36" s="28">
        <v>3</v>
      </c>
      <c r="C36" s="29" t="s">
        <v>88</v>
      </c>
      <c r="D36" s="30">
        <v>1</v>
      </c>
      <c r="E36" s="30" t="s">
        <v>89</v>
      </c>
      <c r="F36" s="30">
        <v>9</v>
      </c>
      <c r="G36" s="18">
        <f>ABS(500*F36/17)</f>
        <v>264.70588235294116</v>
      </c>
      <c r="H36" s="30"/>
    </row>
    <row r="37" spans="1:8" ht="31.5" customHeight="1">
      <c r="A37" s="32" t="s">
        <v>90</v>
      </c>
      <c r="B37" s="33">
        <v>6</v>
      </c>
      <c r="C37" s="34" t="s">
        <v>91</v>
      </c>
      <c r="D37" s="35">
        <v>3</v>
      </c>
      <c r="E37" s="36" t="s">
        <v>49</v>
      </c>
      <c r="F37" s="35">
        <v>9</v>
      </c>
      <c r="G37" s="18">
        <f t="shared" si="2"/>
        <v>264.70588235294116</v>
      </c>
      <c r="H37" s="35"/>
    </row>
    <row r="38" spans="1:8" ht="15" customHeight="1">
      <c r="A38" s="38"/>
      <c r="B38" s="38"/>
      <c r="C38" s="38"/>
      <c r="D38" s="38"/>
      <c r="E38" s="38"/>
      <c r="F38" s="38"/>
      <c r="G38" s="83"/>
      <c r="H38" s="38"/>
    </row>
    <row r="39" spans="1:8" ht="15" customHeight="1">
      <c r="A39" s="38"/>
      <c r="B39" s="38"/>
      <c r="C39" s="38" t="s">
        <v>92</v>
      </c>
      <c r="D39" s="38"/>
      <c r="E39" s="38"/>
      <c r="F39" s="38"/>
      <c r="G39" s="83"/>
      <c r="H39" s="38"/>
    </row>
    <row r="40" spans="1:8" ht="15" customHeight="1">
      <c r="A40" s="38"/>
      <c r="B40" s="38"/>
      <c r="C40" s="38"/>
      <c r="D40" s="38"/>
      <c r="E40" s="38"/>
      <c r="F40" s="38"/>
      <c r="G40" s="83"/>
      <c r="H40" s="38"/>
    </row>
  </sheetData>
  <sheetProtection selectLockedCells="1" selectUnlockedCells="1"/>
  <mergeCells count="16">
    <mergeCell ref="F1:H1"/>
    <mergeCell ref="F2:H2"/>
    <mergeCell ref="F4:H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A11:H11"/>
    <mergeCell ref="A17:H17"/>
    <mergeCell ref="A24:H24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90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view="pageBreakPreview" zoomScaleSheetLayoutView="100" workbookViewId="0" topLeftCell="A1">
      <pane xSplit="19965" topLeftCell="V1" activePane="topLeft" state="split"/>
      <selection pane="topLeft" activeCell="C2" sqref="C2"/>
      <selection pane="topRight" activeCell="V1" sqref="V1"/>
    </sheetView>
  </sheetViews>
  <sheetFormatPr defaultColWidth="9.140625" defaultRowHeight="12.75" customHeight="1"/>
  <cols>
    <col min="1" max="1" width="4.140625" style="1" customWidth="1"/>
    <col min="2" max="2" width="8.421875" style="1" customWidth="1"/>
    <col min="3" max="3" width="37.8515625" style="1" customWidth="1"/>
    <col min="4" max="5" width="0" style="1" hidden="1" customWidth="1"/>
    <col min="6" max="6" width="7.8515625" style="1" customWidth="1"/>
    <col min="7" max="7" width="9.140625" style="1" customWidth="1"/>
    <col min="8" max="8" width="12.57421875" style="1" customWidth="1"/>
    <col min="9" max="11" width="11.00390625" style="1" customWidth="1"/>
    <col min="12" max="12" width="8.140625" style="1" customWidth="1"/>
    <col min="13" max="13" width="7.8515625" style="1" customWidth="1"/>
    <col min="14" max="14" width="9.140625" style="1" customWidth="1"/>
    <col min="15" max="15" width="12.57421875" style="1" customWidth="1"/>
    <col min="16" max="18" width="11.00390625" style="1" customWidth="1"/>
    <col min="19" max="20" width="8.140625" style="1" customWidth="1"/>
    <col min="21" max="21" width="9.57421875" style="1" customWidth="1"/>
    <col min="22" max="24" width="8.140625" style="1" customWidth="1"/>
    <col min="25" max="16384" width="8.7109375" style="1" customWidth="1"/>
  </cols>
  <sheetData>
    <row r="1" spans="3:17" ht="12.75" customHeight="1">
      <c r="C1" s="2" t="s">
        <v>0</v>
      </c>
      <c r="O1" s="3" t="s">
        <v>1</v>
      </c>
      <c r="P1" s="3"/>
      <c r="Q1" s="3"/>
    </row>
    <row r="2" spans="3:17" ht="12.75" customHeight="1">
      <c r="C2" s="2" t="s">
        <v>2</v>
      </c>
      <c r="O2" s="3" t="s">
        <v>3</v>
      </c>
      <c r="P2" s="3"/>
      <c r="Q2" s="3"/>
    </row>
    <row r="4" spans="3:17" ht="12.75" customHeight="1">
      <c r="C4" s="1" t="s">
        <v>109</v>
      </c>
      <c r="O4" s="4" t="s">
        <v>5</v>
      </c>
      <c r="P4" s="4"/>
      <c r="Q4" s="4"/>
    </row>
    <row r="6" spans="1:24" ht="15.7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6" t="s">
        <v>113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13.5" customHeight="1"/>
    <row r="9" spans="1:24" ht="27.75" customHeight="1">
      <c r="A9" s="7" t="s">
        <v>8</v>
      </c>
      <c r="B9" s="8" t="s">
        <v>9</v>
      </c>
      <c r="C9" s="9" t="s">
        <v>10</v>
      </c>
      <c r="D9" s="9" t="s">
        <v>11</v>
      </c>
      <c r="E9" s="9" t="s">
        <v>12</v>
      </c>
      <c r="F9" s="12" t="s">
        <v>114</v>
      </c>
      <c r="G9" s="12"/>
      <c r="H9" s="12"/>
      <c r="I9" s="12"/>
      <c r="J9" s="12"/>
      <c r="K9" s="12"/>
      <c r="L9" s="12"/>
      <c r="M9" s="12" t="s">
        <v>115</v>
      </c>
      <c r="N9" s="12"/>
      <c r="O9" s="12"/>
      <c r="P9" s="12"/>
      <c r="Q9" s="12"/>
      <c r="R9" s="12"/>
      <c r="S9" s="12"/>
      <c r="T9" s="12" t="s">
        <v>116</v>
      </c>
      <c r="U9" s="12" t="s">
        <v>117</v>
      </c>
      <c r="V9" s="12" t="s">
        <v>118</v>
      </c>
      <c r="W9" s="84" t="s">
        <v>112</v>
      </c>
      <c r="X9" s="85"/>
    </row>
    <row r="10" spans="1:24" ht="41.25" customHeight="1">
      <c r="A10" s="7"/>
      <c r="B10" s="8"/>
      <c r="C10" s="9"/>
      <c r="D10" s="9"/>
      <c r="E10" s="9"/>
      <c r="F10" s="86" t="s">
        <v>119</v>
      </c>
      <c r="G10" s="86" t="s">
        <v>120</v>
      </c>
      <c r="H10" s="86" t="s">
        <v>121</v>
      </c>
      <c r="I10" s="86" t="s">
        <v>122</v>
      </c>
      <c r="J10" s="86" t="s">
        <v>123</v>
      </c>
      <c r="K10" s="86" t="s">
        <v>106</v>
      </c>
      <c r="L10" s="42" t="s">
        <v>19</v>
      </c>
      <c r="M10" s="86" t="s">
        <v>119</v>
      </c>
      <c r="N10" s="86" t="s">
        <v>120</v>
      </c>
      <c r="O10" s="86" t="s">
        <v>121</v>
      </c>
      <c r="P10" s="86" t="s">
        <v>122</v>
      </c>
      <c r="Q10" s="86" t="s">
        <v>123</v>
      </c>
      <c r="R10" s="86" t="s">
        <v>106</v>
      </c>
      <c r="S10" s="42" t="s">
        <v>19</v>
      </c>
      <c r="T10" s="12"/>
      <c r="U10" s="12"/>
      <c r="V10" s="12"/>
      <c r="W10" s="42"/>
      <c r="X10" s="42"/>
    </row>
    <row r="11" spans="1:24" ht="15.75" customHeight="1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15.75" customHeight="1">
      <c r="A12" s="14" t="s">
        <v>23</v>
      </c>
      <c r="B12" s="15">
        <v>9</v>
      </c>
      <c r="C12" s="16" t="s">
        <v>24</v>
      </c>
      <c r="D12" s="17" t="s">
        <v>25</v>
      </c>
      <c r="E12" s="17" t="s">
        <v>26</v>
      </c>
      <c r="F12" s="17"/>
      <c r="G12" s="18"/>
      <c r="H12" s="17"/>
      <c r="I12" s="17"/>
      <c r="J12" s="87">
        <v>34.21</v>
      </c>
      <c r="K12" s="17"/>
      <c r="L12" s="17">
        <f>(200*J12/34.21)</f>
        <v>200</v>
      </c>
      <c r="M12" s="17"/>
      <c r="N12" s="18"/>
      <c r="O12" s="17"/>
      <c r="P12" s="17"/>
      <c r="Q12" s="88">
        <v>31.71</v>
      </c>
      <c r="R12" s="17"/>
      <c r="S12" s="17">
        <f>200*31.71/Q12</f>
        <v>200</v>
      </c>
      <c r="T12" s="17">
        <f>J12-Q12</f>
        <v>2.5</v>
      </c>
      <c r="U12" s="17"/>
      <c r="V12" s="17">
        <f>(200*T12/2.5)+S12+L12</f>
        <v>600</v>
      </c>
      <c r="W12" s="17"/>
      <c r="X12" s="17"/>
    </row>
    <row r="13" spans="1:24" ht="45.75" customHeight="1">
      <c r="A13" s="14" t="s">
        <v>29</v>
      </c>
      <c r="B13" s="15">
        <v>64</v>
      </c>
      <c r="C13" s="16" t="s">
        <v>30</v>
      </c>
      <c r="D13" s="17" t="s">
        <v>31</v>
      </c>
      <c r="E13" s="20" t="s">
        <v>124</v>
      </c>
      <c r="F13" s="17"/>
      <c r="G13" s="18"/>
      <c r="H13" s="17" t="s">
        <v>28</v>
      </c>
      <c r="I13" s="17"/>
      <c r="J13" s="17">
        <v>0</v>
      </c>
      <c r="K13" s="89"/>
      <c r="L13" s="17">
        <f aca="true" t="shared" si="0" ref="L13:L14">(200*J13/39.4)</f>
        <v>0</v>
      </c>
      <c r="M13" s="17"/>
      <c r="N13" s="18"/>
      <c r="O13" s="17"/>
      <c r="P13" s="17"/>
      <c r="Q13" s="87"/>
      <c r="R13" s="17"/>
      <c r="S13" s="17"/>
      <c r="T13" s="17"/>
      <c r="U13" s="17"/>
      <c r="V13" s="17">
        <v>0</v>
      </c>
      <c r="W13" s="17"/>
      <c r="X13" s="17"/>
    </row>
    <row r="14" spans="1:24" ht="45.75" customHeight="1">
      <c r="A14" s="14" t="s">
        <v>33</v>
      </c>
      <c r="B14" s="15">
        <v>7</v>
      </c>
      <c r="C14" s="16" t="s">
        <v>34</v>
      </c>
      <c r="D14" s="21">
        <v>0.5</v>
      </c>
      <c r="E14" s="20" t="s">
        <v>124</v>
      </c>
      <c r="F14" s="17"/>
      <c r="G14" s="18"/>
      <c r="H14" s="17"/>
      <c r="I14" s="17"/>
      <c r="J14" s="87"/>
      <c r="K14" s="17"/>
      <c r="L14" s="17">
        <f t="shared" si="0"/>
        <v>0</v>
      </c>
      <c r="M14" s="17"/>
      <c r="N14" s="18" t="s">
        <v>28</v>
      </c>
      <c r="O14" s="17"/>
      <c r="P14" s="17"/>
      <c r="Q14" s="17"/>
      <c r="R14" s="89"/>
      <c r="S14" s="17"/>
      <c r="T14" s="17"/>
      <c r="U14" s="17"/>
      <c r="V14" s="17">
        <v>0</v>
      </c>
      <c r="W14" s="17"/>
      <c r="X14" s="17"/>
    </row>
    <row r="15" spans="1:24" ht="15.75" customHeight="1">
      <c r="A15" s="14" t="s">
        <v>35</v>
      </c>
      <c r="B15" s="15">
        <v>14</v>
      </c>
      <c r="C15" s="16" t="s">
        <v>36</v>
      </c>
      <c r="D15" s="23" t="s">
        <v>37</v>
      </c>
      <c r="E15" s="17" t="s">
        <v>38</v>
      </c>
      <c r="F15" s="17"/>
      <c r="G15" s="18" t="s">
        <v>28</v>
      </c>
      <c r="H15" s="17" t="s">
        <v>28</v>
      </c>
      <c r="I15" s="17"/>
      <c r="J15" s="87"/>
      <c r="K15" s="17"/>
      <c r="L15" s="17">
        <v>0</v>
      </c>
      <c r="M15" s="17"/>
      <c r="N15" s="18" t="s">
        <v>28</v>
      </c>
      <c r="O15" s="17" t="s">
        <v>28</v>
      </c>
      <c r="P15" s="17"/>
      <c r="Q15" s="17"/>
      <c r="R15" s="17"/>
      <c r="S15" s="17">
        <v>0</v>
      </c>
      <c r="T15" s="17"/>
      <c r="U15" s="17"/>
      <c r="V15" s="17">
        <v>0</v>
      </c>
      <c r="W15" s="17"/>
      <c r="X15" s="17"/>
    </row>
    <row r="16" spans="1:24" ht="15.75" customHeight="1">
      <c r="A16" s="14" t="s">
        <v>39</v>
      </c>
      <c r="B16" s="15">
        <v>211</v>
      </c>
      <c r="C16" s="16" t="s">
        <v>40</v>
      </c>
      <c r="D16" s="17" t="s">
        <v>25</v>
      </c>
      <c r="E16" s="17" t="s">
        <v>41</v>
      </c>
      <c r="F16" s="17"/>
      <c r="G16" s="18"/>
      <c r="H16" s="17"/>
      <c r="I16" s="17"/>
      <c r="J16" s="87"/>
      <c r="K16" s="17"/>
      <c r="L16" s="17"/>
      <c r="M16" s="17"/>
      <c r="N16" s="18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.75" customHeight="1">
      <c r="A17" s="82" t="s">
        <v>42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ht="15.75" customHeight="1">
      <c r="A18" s="14" t="s">
        <v>43</v>
      </c>
      <c r="B18" s="15">
        <v>43</v>
      </c>
      <c r="C18" s="16" t="s">
        <v>44</v>
      </c>
      <c r="D18" s="17" t="s">
        <v>45</v>
      </c>
      <c r="E18" s="17" t="s">
        <v>46</v>
      </c>
      <c r="F18" s="17"/>
      <c r="G18" s="18"/>
      <c r="H18" s="17" t="s">
        <v>28</v>
      </c>
      <c r="I18" s="17"/>
      <c r="J18" s="17">
        <v>47.62</v>
      </c>
      <c r="K18" s="89">
        <v>0.5</v>
      </c>
      <c r="L18" s="17">
        <f>(200*J18/63.72)/2</f>
        <v>74.73320778405524</v>
      </c>
      <c r="M18" s="17"/>
      <c r="N18" s="18"/>
      <c r="O18" s="17"/>
      <c r="P18" s="17"/>
      <c r="Q18" s="88">
        <v>37.23</v>
      </c>
      <c r="R18" s="17"/>
      <c r="S18" s="17">
        <f>200*37.23/Q18</f>
        <v>200</v>
      </c>
      <c r="T18" s="17">
        <f>J18-Q18</f>
        <v>10.39</v>
      </c>
      <c r="U18" s="17">
        <f>J21-Q18</f>
        <v>26.490000000000002</v>
      </c>
      <c r="V18" s="17">
        <f>(200*T18/26.49)+S18+L18</f>
        <v>353.17790389579557</v>
      </c>
      <c r="W18" s="17"/>
      <c r="X18" s="17"/>
    </row>
    <row r="19" spans="1:24" ht="30.75" customHeight="1">
      <c r="A19" s="14" t="s">
        <v>47</v>
      </c>
      <c r="B19" s="15">
        <v>5</v>
      </c>
      <c r="C19" s="16" t="s">
        <v>48</v>
      </c>
      <c r="D19" s="17">
        <v>3</v>
      </c>
      <c r="E19" s="20" t="s">
        <v>49</v>
      </c>
      <c r="F19" s="17"/>
      <c r="G19" s="18"/>
      <c r="H19" s="17"/>
      <c r="I19" s="17"/>
      <c r="J19" s="17"/>
      <c r="K19" s="17"/>
      <c r="L19" s="17">
        <f aca="true" t="shared" si="1" ref="L19:L22">(200*J19/63.72)/2</f>
        <v>0</v>
      </c>
      <c r="M19" s="17"/>
      <c r="N19" s="18"/>
      <c r="O19" s="17"/>
      <c r="P19" s="17"/>
      <c r="Q19" s="17"/>
      <c r="R19" s="17"/>
      <c r="S19" s="17"/>
      <c r="T19" s="17"/>
      <c r="U19" s="17"/>
      <c r="V19" s="17">
        <f aca="true" t="shared" si="2" ref="V19:V22">(200*T19/26.49)+S19+L19</f>
        <v>0</v>
      </c>
      <c r="W19" s="17"/>
      <c r="X19" s="17"/>
    </row>
    <row r="20" spans="1:24" ht="15.75" customHeight="1">
      <c r="A20" s="14" t="s">
        <v>50</v>
      </c>
      <c r="B20" s="15">
        <v>17</v>
      </c>
      <c r="C20" s="16" t="s">
        <v>51</v>
      </c>
      <c r="D20" s="17">
        <v>1</v>
      </c>
      <c r="E20" s="17" t="s">
        <v>52</v>
      </c>
      <c r="F20" s="17"/>
      <c r="G20" s="18"/>
      <c r="H20" s="17"/>
      <c r="I20" s="17"/>
      <c r="J20" s="17"/>
      <c r="K20" s="17"/>
      <c r="L20" s="17">
        <f t="shared" si="1"/>
        <v>0</v>
      </c>
      <c r="M20" s="17"/>
      <c r="N20" s="18"/>
      <c r="O20" s="17"/>
      <c r="P20" s="17"/>
      <c r="Q20" s="17"/>
      <c r="R20" s="17"/>
      <c r="S20" s="17"/>
      <c r="T20" s="17"/>
      <c r="U20" s="17"/>
      <c r="V20" s="17">
        <f t="shared" si="2"/>
        <v>0</v>
      </c>
      <c r="W20" s="17"/>
      <c r="X20" s="17"/>
    </row>
    <row r="21" spans="1:24" ht="15.75" customHeight="1">
      <c r="A21" s="14" t="s">
        <v>53</v>
      </c>
      <c r="B21" s="15">
        <v>21</v>
      </c>
      <c r="C21" s="16" t="s">
        <v>54</v>
      </c>
      <c r="D21" s="17" t="s">
        <v>28</v>
      </c>
      <c r="E21" s="17" t="s">
        <v>55</v>
      </c>
      <c r="F21" s="17"/>
      <c r="G21" s="18"/>
      <c r="H21" s="17"/>
      <c r="I21" s="17"/>
      <c r="J21" s="88">
        <v>63.72</v>
      </c>
      <c r="K21" s="17"/>
      <c r="L21" s="17">
        <f t="shared" si="1"/>
        <v>100</v>
      </c>
      <c r="M21" s="17"/>
      <c r="N21" s="18"/>
      <c r="O21" s="17"/>
      <c r="P21" s="17"/>
      <c r="Q21" s="17">
        <v>39.67</v>
      </c>
      <c r="R21" s="17"/>
      <c r="S21" s="17">
        <f aca="true" t="shared" si="3" ref="S21:S22">200*37.23/Q21</f>
        <v>187.69851273002266</v>
      </c>
      <c r="T21" s="17">
        <f>J21-Q21</f>
        <v>24.049999999999997</v>
      </c>
      <c r="U21" s="17"/>
      <c r="V21" s="17">
        <f t="shared" si="2"/>
        <v>469.2764666749075</v>
      </c>
      <c r="W21" s="17"/>
      <c r="X21" s="17"/>
    </row>
    <row r="22" spans="1:24" ht="45.75" customHeight="1">
      <c r="A22" s="25" t="s">
        <v>56</v>
      </c>
      <c r="B22" s="15">
        <v>23</v>
      </c>
      <c r="C22" s="16" t="s">
        <v>57</v>
      </c>
      <c r="D22" s="17" t="s">
        <v>45</v>
      </c>
      <c r="E22" s="20" t="s">
        <v>124</v>
      </c>
      <c r="F22" s="17"/>
      <c r="G22" s="18"/>
      <c r="H22" s="17"/>
      <c r="I22" s="17"/>
      <c r="J22" s="17">
        <v>62.57</v>
      </c>
      <c r="K22" s="17"/>
      <c r="L22" s="17">
        <f t="shared" si="1"/>
        <v>98.19522912743251</v>
      </c>
      <c r="M22" s="17"/>
      <c r="N22" s="18"/>
      <c r="O22" s="17"/>
      <c r="P22" s="17"/>
      <c r="Q22" s="17">
        <v>48.31</v>
      </c>
      <c r="R22" s="17"/>
      <c r="S22" s="17">
        <f t="shared" si="3"/>
        <v>154.12957979714344</v>
      </c>
      <c r="T22" s="17">
        <f>J22-Q22</f>
        <v>14.259999999999998</v>
      </c>
      <c r="U22" s="17"/>
      <c r="V22" s="17">
        <f t="shared" si="2"/>
        <v>359.98807808274887</v>
      </c>
      <c r="W22" s="17"/>
      <c r="X22" s="17"/>
    </row>
    <row r="23" spans="1:24" ht="30.75" customHeight="1">
      <c r="A23" s="25" t="s">
        <v>58</v>
      </c>
      <c r="B23" s="15">
        <v>24</v>
      </c>
      <c r="C23" s="16" t="s">
        <v>59</v>
      </c>
      <c r="D23" s="17">
        <v>3</v>
      </c>
      <c r="E23" s="20" t="s">
        <v>49</v>
      </c>
      <c r="F23" s="17"/>
      <c r="G23" s="18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>
        <v>0</v>
      </c>
      <c r="W23" s="17"/>
      <c r="X23" s="17"/>
    </row>
    <row r="24" spans="1:24" ht="15.75" customHeight="1">
      <c r="A24" s="82" t="s">
        <v>60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ht="15.75" customHeight="1">
      <c r="A25" s="26" t="s">
        <v>61</v>
      </c>
      <c r="B25" s="15">
        <v>58</v>
      </c>
      <c r="C25" s="16" t="s">
        <v>62</v>
      </c>
      <c r="D25" s="17" t="s">
        <v>63</v>
      </c>
      <c r="E25" s="17" t="s">
        <v>52</v>
      </c>
      <c r="F25" s="17"/>
      <c r="G25" s="18"/>
      <c r="H25" s="17"/>
      <c r="I25" s="17"/>
      <c r="J25" s="17">
        <v>58.38</v>
      </c>
      <c r="K25" s="17"/>
      <c r="L25" s="17">
        <f>(200*J25/73.49)</f>
        <v>158.87875901483196</v>
      </c>
      <c r="M25" s="17"/>
      <c r="N25" s="18"/>
      <c r="O25" s="17"/>
      <c r="P25" s="17"/>
      <c r="Q25" s="17">
        <v>53.9</v>
      </c>
      <c r="R25" s="17"/>
      <c r="S25" s="17">
        <f>200*29.13/Q25</f>
        <v>108.08905380333952</v>
      </c>
      <c r="T25" s="17">
        <f>J25-Q25</f>
        <v>4.480000000000004</v>
      </c>
      <c r="U25" s="17">
        <f>J32-Q33</f>
        <v>44.36</v>
      </c>
      <c r="V25" s="17">
        <f>(200*T25/44.36)+S25+L25</f>
        <v>287.1661897343122</v>
      </c>
      <c r="W25" s="17"/>
      <c r="X25" s="17"/>
    </row>
    <row r="26" spans="1:24" ht="15.75" customHeight="1">
      <c r="A26" s="25" t="s">
        <v>64</v>
      </c>
      <c r="B26" s="15">
        <v>8</v>
      </c>
      <c r="C26" s="16" t="s">
        <v>65</v>
      </c>
      <c r="D26" s="17" t="s">
        <v>28</v>
      </c>
      <c r="E26" s="17" t="s">
        <v>38</v>
      </c>
      <c r="F26" s="15"/>
      <c r="G26" s="17"/>
      <c r="H26" s="17"/>
      <c r="I26" s="17"/>
      <c r="J26" s="17"/>
      <c r="K26" s="17"/>
      <c r="L26" s="17">
        <f aca="true" t="shared" si="4" ref="L26:L37">(200*J26/73.49)</f>
        <v>0</v>
      </c>
      <c r="M26" s="15"/>
      <c r="N26" s="17"/>
      <c r="O26" s="17"/>
      <c r="P26" s="17"/>
      <c r="Q26" s="17"/>
      <c r="R26" s="17"/>
      <c r="S26" s="17">
        <v>0</v>
      </c>
      <c r="T26" s="17">
        <f aca="true" t="shared" si="5" ref="T26:T37">J26-Q26</f>
        <v>0</v>
      </c>
      <c r="U26" s="17"/>
      <c r="V26" s="17">
        <f aca="true" t="shared" si="6" ref="V26:V37">(200*T26/44.36)+S26+L26</f>
        <v>0</v>
      </c>
      <c r="W26" s="17"/>
      <c r="X26" s="17"/>
    </row>
    <row r="27" spans="1:24" ht="15.75" customHeight="1">
      <c r="A27" s="25" t="s">
        <v>66</v>
      </c>
      <c r="B27" s="15">
        <v>9</v>
      </c>
      <c r="C27" s="16" t="s">
        <v>67</v>
      </c>
      <c r="D27" s="17">
        <v>2</v>
      </c>
      <c r="E27" s="17" t="s">
        <v>38</v>
      </c>
      <c r="F27" s="17"/>
      <c r="G27" s="18"/>
      <c r="H27" s="17"/>
      <c r="I27" s="17"/>
      <c r="J27" s="17">
        <v>64.84</v>
      </c>
      <c r="K27" s="17"/>
      <c r="L27" s="17">
        <f t="shared" si="4"/>
        <v>176.4593822288747</v>
      </c>
      <c r="M27" s="17"/>
      <c r="N27" s="18"/>
      <c r="O27" s="17"/>
      <c r="P27" s="17"/>
      <c r="Q27" s="17">
        <v>59.09</v>
      </c>
      <c r="R27" s="17"/>
      <c r="S27" s="17">
        <f aca="true" t="shared" si="7" ref="S27:S37">200*29.13/Q27</f>
        <v>98.5953630055847</v>
      </c>
      <c r="T27" s="17">
        <f t="shared" si="5"/>
        <v>5.75</v>
      </c>
      <c r="U27" s="17"/>
      <c r="V27" s="17">
        <f t="shared" si="6"/>
        <v>300.9790013210239</v>
      </c>
      <c r="W27" s="17"/>
      <c r="X27" s="17"/>
    </row>
    <row r="28" spans="1:24" ht="15.75" customHeight="1">
      <c r="A28" s="25" t="s">
        <v>68</v>
      </c>
      <c r="B28" s="15">
        <v>10</v>
      </c>
      <c r="C28" s="16" t="s">
        <v>69</v>
      </c>
      <c r="D28" s="17" t="s">
        <v>28</v>
      </c>
      <c r="E28" s="17" t="s">
        <v>38</v>
      </c>
      <c r="F28" s="17"/>
      <c r="G28" s="18" t="s">
        <v>28</v>
      </c>
      <c r="H28" s="17" t="s">
        <v>28</v>
      </c>
      <c r="I28" s="17"/>
      <c r="J28" s="17"/>
      <c r="K28" s="17"/>
      <c r="L28" s="17">
        <f t="shared" si="4"/>
        <v>0</v>
      </c>
      <c r="M28" s="17"/>
      <c r="N28" s="18" t="s">
        <v>28</v>
      </c>
      <c r="O28" s="17"/>
      <c r="P28" s="17"/>
      <c r="Q28" s="17">
        <v>63.33</v>
      </c>
      <c r="R28" s="89">
        <v>0.5</v>
      </c>
      <c r="S28" s="17">
        <f>(200*29.13/Q28)/2</f>
        <v>45.997157745144484</v>
      </c>
      <c r="T28" s="17">
        <v>0</v>
      </c>
      <c r="U28" s="17"/>
      <c r="V28" s="17">
        <f t="shared" si="6"/>
        <v>45.997157745144484</v>
      </c>
      <c r="W28" s="17"/>
      <c r="X28" s="17"/>
    </row>
    <row r="29" spans="1:24" ht="15.75" customHeight="1">
      <c r="A29" s="25" t="s">
        <v>70</v>
      </c>
      <c r="B29" s="15">
        <v>12</v>
      </c>
      <c r="C29" s="16" t="s">
        <v>71</v>
      </c>
      <c r="D29" s="17">
        <v>2</v>
      </c>
      <c r="E29" s="17" t="s">
        <v>38</v>
      </c>
      <c r="F29" s="17"/>
      <c r="G29" s="18"/>
      <c r="H29" s="17"/>
      <c r="I29" s="17"/>
      <c r="J29" s="17">
        <v>65.85</v>
      </c>
      <c r="K29" s="17"/>
      <c r="L29" s="17">
        <f t="shared" si="4"/>
        <v>179.20805551775751</v>
      </c>
      <c r="M29" s="17"/>
      <c r="N29" s="18"/>
      <c r="O29" s="17"/>
      <c r="P29" s="17"/>
      <c r="Q29" s="17">
        <v>43.21</v>
      </c>
      <c r="R29" s="17"/>
      <c r="S29" s="17">
        <f t="shared" si="7"/>
        <v>134.82990048599862</v>
      </c>
      <c r="T29" s="17">
        <f t="shared" si="5"/>
        <v>22.639999999999993</v>
      </c>
      <c r="U29" s="17"/>
      <c r="V29" s="17">
        <f t="shared" si="6"/>
        <v>416.11189649068126</v>
      </c>
      <c r="W29" s="17"/>
      <c r="X29" s="17"/>
    </row>
    <row r="30" spans="1:24" s="95" customFormat="1" ht="15.75" customHeight="1">
      <c r="A30" s="90" t="s">
        <v>72</v>
      </c>
      <c r="B30" s="91">
        <v>15</v>
      </c>
      <c r="C30" s="92" t="s">
        <v>73</v>
      </c>
      <c r="D30" s="93">
        <v>1</v>
      </c>
      <c r="E30" s="93" t="s">
        <v>52</v>
      </c>
      <c r="F30" s="93"/>
      <c r="G30" s="94"/>
      <c r="H30" s="93"/>
      <c r="I30" s="93"/>
      <c r="J30" s="93">
        <v>39.06</v>
      </c>
      <c r="K30" s="93"/>
      <c r="L30" s="93">
        <f t="shared" si="4"/>
        <v>106.30017689481564</v>
      </c>
      <c r="M30" s="93"/>
      <c r="N30" s="94"/>
      <c r="O30" s="93"/>
      <c r="P30" s="93"/>
      <c r="Q30" s="93">
        <v>68.66</v>
      </c>
      <c r="R30" s="93"/>
      <c r="S30" s="93">
        <f t="shared" si="7"/>
        <v>84.85289833964463</v>
      </c>
      <c r="T30" s="93">
        <f t="shared" si="5"/>
        <v>-29.599999999999994</v>
      </c>
      <c r="U30" s="93"/>
      <c r="V30" s="17">
        <f t="shared" si="6"/>
        <v>57.69951346710229</v>
      </c>
      <c r="W30" s="93"/>
      <c r="X30" s="93"/>
    </row>
    <row r="31" spans="1:24" ht="15.75" customHeight="1">
      <c r="A31" s="25" t="s">
        <v>74</v>
      </c>
      <c r="B31" s="15">
        <v>48</v>
      </c>
      <c r="C31" s="16" t="s">
        <v>75</v>
      </c>
      <c r="D31" s="17" t="s">
        <v>28</v>
      </c>
      <c r="E31" s="17" t="s">
        <v>76</v>
      </c>
      <c r="F31" s="17"/>
      <c r="G31" s="18"/>
      <c r="H31" s="17"/>
      <c r="I31" s="17"/>
      <c r="J31" s="17">
        <v>57.25</v>
      </c>
      <c r="K31" s="17"/>
      <c r="L31" s="17">
        <f t="shared" si="4"/>
        <v>155.8035106817254</v>
      </c>
      <c r="M31" s="17"/>
      <c r="N31" s="18"/>
      <c r="O31" s="17"/>
      <c r="P31" s="17"/>
      <c r="Q31" s="17">
        <v>41.21</v>
      </c>
      <c r="R31" s="17"/>
      <c r="S31" s="17">
        <f t="shared" si="7"/>
        <v>141.37345304537735</v>
      </c>
      <c r="T31" s="17">
        <f t="shared" si="5"/>
        <v>16.04</v>
      </c>
      <c r="U31" s="17"/>
      <c r="V31" s="17">
        <f t="shared" si="6"/>
        <v>369.49436679292785</v>
      </c>
      <c r="W31" s="17"/>
      <c r="X31" s="17"/>
    </row>
    <row r="32" spans="1:24" ht="15.75" customHeight="1">
      <c r="A32" s="25" t="s">
        <v>77</v>
      </c>
      <c r="B32" s="15">
        <v>18</v>
      </c>
      <c r="C32" s="16" t="s">
        <v>78</v>
      </c>
      <c r="D32" s="17" t="s">
        <v>45</v>
      </c>
      <c r="E32" s="17" t="s">
        <v>79</v>
      </c>
      <c r="F32" s="17"/>
      <c r="G32" s="18"/>
      <c r="H32" s="17"/>
      <c r="I32" s="17"/>
      <c r="J32" s="88">
        <v>73.49</v>
      </c>
      <c r="K32" s="17"/>
      <c r="L32" s="17">
        <f t="shared" si="4"/>
        <v>200</v>
      </c>
      <c r="M32" s="17"/>
      <c r="N32" s="18" t="s">
        <v>28</v>
      </c>
      <c r="O32" s="17"/>
      <c r="P32" s="17"/>
      <c r="Q32" s="17">
        <v>39.52</v>
      </c>
      <c r="R32" s="89">
        <v>0.5</v>
      </c>
      <c r="S32" s="17">
        <f>(200*29.13/Q32)/2</f>
        <v>73.70951417004048</v>
      </c>
      <c r="T32" s="17">
        <f t="shared" si="5"/>
        <v>33.96999999999999</v>
      </c>
      <c r="U32" s="17"/>
      <c r="V32" s="17">
        <f t="shared" si="6"/>
        <v>426.8655105631874</v>
      </c>
      <c r="W32" s="17"/>
      <c r="X32" s="17"/>
    </row>
    <row r="33" spans="1:24" ht="15.75" customHeight="1">
      <c r="A33" s="25" t="s">
        <v>80</v>
      </c>
      <c r="B33" s="15">
        <v>19</v>
      </c>
      <c r="C33" s="16" t="s">
        <v>81</v>
      </c>
      <c r="D33" s="17" t="s">
        <v>82</v>
      </c>
      <c r="E33" s="17" t="s">
        <v>55</v>
      </c>
      <c r="F33" s="17"/>
      <c r="G33" s="18"/>
      <c r="H33" s="17"/>
      <c r="I33" s="17"/>
      <c r="J33" s="17">
        <v>53.54</v>
      </c>
      <c r="K33" s="17"/>
      <c r="L33" s="17">
        <f t="shared" si="4"/>
        <v>145.70689889780922</v>
      </c>
      <c r="M33" s="17"/>
      <c r="N33" s="18"/>
      <c r="O33" s="17"/>
      <c r="P33" s="17"/>
      <c r="Q33" s="88">
        <v>29.13</v>
      </c>
      <c r="R33" s="17"/>
      <c r="S33" s="17">
        <f t="shared" si="7"/>
        <v>200</v>
      </c>
      <c r="T33" s="17">
        <f t="shared" si="5"/>
        <v>24.41</v>
      </c>
      <c r="U33" s="17"/>
      <c r="V33" s="17">
        <f t="shared" si="6"/>
        <v>455.7610016931203</v>
      </c>
      <c r="W33" s="17"/>
      <c r="X33" s="17"/>
    </row>
    <row r="34" spans="1:24" ht="15.75" customHeight="1">
      <c r="A34" s="25" t="s">
        <v>83</v>
      </c>
      <c r="B34" s="15">
        <v>20</v>
      </c>
      <c r="C34" s="16" t="s">
        <v>84</v>
      </c>
      <c r="D34" s="17" t="s">
        <v>28</v>
      </c>
      <c r="E34" s="17" t="s">
        <v>55</v>
      </c>
      <c r="F34" s="17"/>
      <c r="G34" s="18"/>
      <c r="H34" s="17"/>
      <c r="I34" s="17"/>
      <c r="J34" s="17">
        <v>47.18</v>
      </c>
      <c r="K34" s="17"/>
      <c r="L34" s="17">
        <f t="shared" si="4"/>
        <v>128.39842155395291</v>
      </c>
      <c r="M34" s="17"/>
      <c r="N34" s="18"/>
      <c r="O34" s="17"/>
      <c r="P34" s="17"/>
      <c r="Q34" s="17">
        <v>41.71</v>
      </c>
      <c r="R34" s="17"/>
      <c r="S34" s="17">
        <f t="shared" si="7"/>
        <v>139.67873411651883</v>
      </c>
      <c r="T34" s="17">
        <f t="shared" si="5"/>
        <v>5.469999999999999</v>
      </c>
      <c r="U34" s="17"/>
      <c r="V34" s="17">
        <f t="shared" si="6"/>
        <v>292.73901319977745</v>
      </c>
      <c r="W34" s="17"/>
      <c r="X34" s="17"/>
    </row>
    <row r="35" spans="1:24" ht="15.75" customHeight="1">
      <c r="A35" s="25" t="s">
        <v>85</v>
      </c>
      <c r="B35" s="15">
        <v>22</v>
      </c>
      <c r="C35" s="16" t="s">
        <v>86</v>
      </c>
      <c r="D35" s="17">
        <v>1</v>
      </c>
      <c r="E35" s="17" t="s">
        <v>38</v>
      </c>
      <c r="F35" s="17"/>
      <c r="G35" s="18"/>
      <c r="H35" s="17"/>
      <c r="I35" s="17"/>
      <c r="J35" s="17">
        <v>65.63</v>
      </c>
      <c r="K35" s="17"/>
      <c r="L35" s="17">
        <f t="shared" si="4"/>
        <v>178.6093346033474</v>
      </c>
      <c r="M35" s="17"/>
      <c r="N35" s="18"/>
      <c r="O35" s="17"/>
      <c r="P35" s="17"/>
      <c r="Q35" s="17">
        <v>47.03</v>
      </c>
      <c r="R35" s="17"/>
      <c r="S35" s="17">
        <f t="shared" si="7"/>
        <v>123.87837550499681</v>
      </c>
      <c r="T35" s="17">
        <f t="shared" si="5"/>
        <v>18.599999999999994</v>
      </c>
      <c r="U35" s="17"/>
      <c r="V35" s="17">
        <f t="shared" si="6"/>
        <v>386.3470428405354</v>
      </c>
      <c r="W35" s="17"/>
      <c r="X35" s="17"/>
    </row>
    <row r="36" spans="1:24" ht="15.75" customHeight="1">
      <c r="A36" s="27" t="s">
        <v>87</v>
      </c>
      <c r="B36" s="28">
        <v>3</v>
      </c>
      <c r="C36" s="29" t="s">
        <v>88</v>
      </c>
      <c r="D36" s="30">
        <v>1</v>
      </c>
      <c r="E36" s="30" t="s">
        <v>89</v>
      </c>
      <c r="F36" s="30"/>
      <c r="G36" s="18"/>
      <c r="H36" s="30"/>
      <c r="I36" s="30"/>
      <c r="J36" s="30">
        <v>56.65</v>
      </c>
      <c r="K36" s="30"/>
      <c r="L36" s="17">
        <f t="shared" si="4"/>
        <v>154.1706354606069</v>
      </c>
      <c r="M36" s="30"/>
      <c r="N36" s="18"/>
      <c r="O36" s="30"/>
      <c r="P36" s="30"/>
      <c r="Q36" s="30">
        <v>36.28</v>
      </c>
      <c r="R36" s="30"/>
      <c r="S36" s="17">
        <f t="shared" si="7"/>
        <v>160.5843439911797</v>
      </c>
      <c r="T36" s="17">
        <f t="shared" si="5"/>
        <v>20.369999999999997</v>
      </c>
      <c r="U36" s="30"/>
      <c r="V36" s="17">
        <f t="shared" si="6"/>
        <v>406.5944744923637</v>
      </c>
      <c r="W36" s="30"/>
      <c r="X36" s="30"/>
    </row>
    <row r="37" spans="1:24" ht="31.5" customHeight="1">
      <c r="A37" s="32" t="s">
        <v>90</v>
      </c>
      <c r="B37" s="33">
        <v>6</v>
      </c>
      <c r="C37" s="34" t="s">
        <v>91</v>
      </c>
      <c r="D37" s="35">
        <v>3</v>
      </c>
      <c r="E37" s="36" t="s">
        <v>49</v>
      </c>
      <c r="F37" s="35"/>
      <c r="G37" s="35"/>
      <c r="H37" s="35"/>
      <c r="I37" s="35"/>
      <c r="J37" s="35">
        <v>70.06</v>
      </c>
      <c r="K37" s="35"/>
      <c r="L37" s="17">
        <f t="shared" si="4"/>
        <v>190.6653966526058</v>
      </c>
      <c r="M37" s="35"/>
      <c r="N37" s="35"/>
      <c r="O37" s="35"/>
      <c r="P37" s="35"/>
      <c r="Q37" s="35">
        <v>58.28</v>
      </c>
      <c r="R37" s="35"/>
      <c r="S37" s="17">
        <f t="shared" si="7"/>
        <v>99.96568291008923</v>
      </c>
      <c r="T37" s="17">
        <f t="shared" si="5"/>
        <v>11.780000000000001</v>
      </c>
      <c r="U37" s="35"/>
      <c r="V37" s="17">
        <f t="shared" si="6"/>
        <v>343.7419902930828</v>
      </c>
      <c r="W37" s="35"/>
      <c r="X37" s="35"/>
    </row>
    <row r="38" spans="1:24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5" customHeight="1">
      <c r="A39" s="38"/>
      <c r="B39" s="38"/>
      <c r="C39" s="38" t="s">
        <v>92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6:17" ht="12.75" customHeight="1">
      <c r="P41" s="96"/>
      <c r="Q41" s="96"/>
    </row>
    <row r="42" spans="16:17" ht="12.75" customHeight="1">
      <c r="P42" s="96"/>
      <c r="Q42" s="96"/>
    </row>
    <row r="43" spans="10:17" ht="15" customHeight="1">
      <c r="J43" s="97"/>
      <c r="P43" s="96"/>
      <c r="Q43" s="97"/>
    </row>
    <row r="44" spans="16:17" ht="12.75" customHeight="1">
      <c r="P44" s="96"/>
      <c r="Q44" s="96"/>
    </row>
  </sheetData>
  <sheetProtection selectLockedCells="1" selectUnlockedCells="1"/>
  <mergeCells count="18">
    <mergeCell ref="O1:Q1"/>
    <mergeCell ref="O2:Q2"/>
    <mergeCell ref="O4:Q4"/>
    <mergeCell ref="A6:X6"/>
    <mergeCell ref="A7:X7"/>
    <mergeCell ref="A9:A10"/>
    <mergeCell ref="B9:B10"/>
    <mergeCell ref="C9:C10"/>
    <mergeCell ref="D9:D10"/>
    <mergeCell ref="E9:E10"/>
    <mergeCell ref="F9:L9"/>
    <mergeCell ref="M9:S9"/>
    <mergeCell ref="T9:T10"/>
    <mergeCell ref="U9:U10"/>
    <mergeCell ref="V9:V10"/>
    <mergeCell ref="A11:X11"/>
    <mergeCell ref="A17:X17"/>
    <mergeCell ref="A24:X24"/>
  </mergeCells>
  <printOptions horizontalCentered="1" verticalCentered="1"/>
  <pageMargins left="0" right="0" top="0" bottom="0" header="0.5118055555555555" footer="0.5118055555555555"/>
  <pageSetup fitToHeight="2" fitToWidth="1" horizontalDpi="300" verticalDpi="300" orientation="landscape" paperSize="9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workbookViewId="0" topLeftCell="A10">
      <selection activeCell="C2" sqref="C2"/>
    </sheetView>
  </sheetViews>
  <sheetFormatPr defaultColWidth="9.140625" defaultRowHeight="12.75" customHeight="1"/>
  <cols>
    <col min="1" max="2" width="8.7109375" style="1" customWidth="1"/>
    <col min="3" max="3" width="37.421875" style="1" customWidth="1"/>
    <col min="4" max="4" width="11.7109375" style="1" customWidth="1"/>
    <col min="5" max="5" width="23.7109375" style="1" customWidth="1"/>
    <col min="6" max="10" width="10.421875" style="1" customWidth="1"/>
    <col min="11" max="16384" width="8.7109375" style="1" customWidth="1"/>
  </cols>
  <sheetData>
    <row r="1" spans="3:11" ht="12.75" customHeight="1">
      <c r="C1" s="2" t="s">
        <v>0</v>
      </c>
      <c r="F1" s="3" t="s">
        <v>1</v>
      </c>
      <c r="G1" s="3"/>
      <c r="H1" s="3"/>
      <c r="I1" s="2"/>
      <c r="J1" s="2"/>
      <c r="K1" s="79"/>
    </row>
    <row r="2" spans="3:11" ht="12.75" customHeight="1">
      <c r="C2" s="2" t="s">
        <v>2</v>
      </c>
      <c r="F2" s="3" t="s">
        <v>3</v>
      </c>
      <c r="G2" s="3"/>
      <c r="H2" s="3"/>
      <c r="I2" s="2"/>
      <c r="J2" s="2"/>
      <c r="K2" s="79"/>
    </row>
    <row r="3" ht="12.75" customHeight="1">
      <c r="K3" s="79"/>
    </row>
    <row r="4" spans="3:11" ht="12.75" customHeight="1">
      <c r="C4" s="1" t="s">
        <v>125</v>
      </c>
      <c r="F4" s="4" t="s">
        <v>5</v>
      </c>
      <c r="G4" s="4"/>
      <c r="H4" s="4"/>
      <c r="I4" s="98"/>
      <c r="J4" s="98"/>
      <c r="K4" s="79"/>
    </row>
    <row r="5" ht="12.75" customHeight="1">
      <c r="K5" s="79"/>
    </row>
    <row r="6" spans="1:12" ht="15.7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 customHeight="1">
      <c r="A7" s="6" t="s">
        <v>126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13.5" customHeight="1">
      <c r="K8" s="79"/>
    </row>
    <row r="9" spans="1:12" ht="15" customHeight="1">
      <c r="A9" s="7" t="s">
        <v>8</v>
      </c>
      <c r="B9" s="8" t="s">
        <v>9</v>
      </c>
      <c r="C9" s="9" t="s">
        <v>10</v>
      </c>
      <c r="D9" s="9" t="s">
        <v>11</v>
      </c>
      <c r="E9" s="9" t="s">
        <v>12</v>
      </c>
      <c r="F9" s="12" t="s">
        <v>127</v>
      </c>
      <c r="G9" s="12" t="s">
        <v>128</v>
      </c>
      <c r="H9" s="85"/>
      <c r="I9" s="85"/>
      <c r="J9" s="85"/>
      <c r="K9" s="80" t="s">
        <v>19</v>
      </c>
      <c r="L9" s="40" t="s">
        <v>112</v>
      </c>
    </row>
    <row r="10" spans="1:12" ht="39.75" customHeight="1">
      <c r="A10" s="7"/>
      <c r="B10" s="8"/>
      <c r="C10" s="9"/>
      <c r="D10" s="9"/>
      <c r="E10" s="9"/>
      <c r="F10" s="9"/>
      <c r="G10" s="9"/>
      <c r="H10" s="86" t="s">
        <v>129</v>
      </c>
      <c r="I10" s="86" t="s">
        <v>130</v>
      </c>
      <c r="J10" s="86" t="s">
        <v>131</v>
      </c>
      <c r="K10" s="80"/>
      <c r="L10" s="40"/>
    </row>
    <row r="11" spans="1:12" ht="15.75" customHeight="1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.75" customHeight="1">
      <c r="A12" s="14" t="s">
        <v>23</v>
      </c>
      <c r="B12" s="15">
        <v>9</v>
      </c>
      <c r="C12" s="16" t="s">
        <v>24</v>
      </c>
      <c r="D12" s="17" t="s">
        <v>25</v>
      </c>
      <c r="E12" s="17" t="s">
        <v>26</v>
      </c>
      <c r="F12" s="17">
        <v>9</v>
      </c>
      <c r="G12" s="88">
        <v>145.4</v>
      </c>
      <c r="H12" s="88">
        <f>(F12^3)/G12</f>
        <v>5.013755158184319</v>
      </c>
      <c r="I12" s="17">
        <f>500*H12/H$12</f>
        <v>500.00000000000006</v>
      </c>
      <c r="J12" s="17">
        <f>500-(10*(G12-G$12))</f>
        <v>500</v>
      </c>
      <c r="K12" s="18">
        <f>J12+I12</f>
        <v>1000</v>
      </c>
      <c r="L12" s="17"/>
    </row>
    <row r="13" spans="1:12" ht="30.75" customHeight="1">
      <c r="A13" s="14" t="s">
        <v>29</v>
      </c>
      <c r="B13" s="15">
        <v>64</v>
      </c>
      <c r="C13" s="16" t="s">
        <v>30</v>
      </c>
      <c r="D13" s="17" t="s">
        <v>31</v>
      </c>
      <c r="E13" s="20" t="s">
        <v>32</v>
      </c>
      <c r="F13" s="17"/>
      <c r="G13" s="2"/>
      <c r="H13" s="17"/>
      <c r="I13" s="17"/>
      <c r="J13" s="17"/>
      <c r="K13" s="18"/>
      <c r="L13" s="17"/>
    </row>
    <row r="14" spans="1:12" ht="30.75" customHeight="1">
      <c r="A14" s="14" t="s">
        <v>33</v>
      </c>
      <c r="B14" s="15">
        <v>7</v>
      </c>
      <c r="C14" s="16" t="s">
        <v>34</v>
      </c>
      <c r="D14" s="21">
        <v>0.5</v>
      </c>
      <c r="E14" s="20" t="s">
        <v>32</v>
      </c>
      <c r="F14" s="17">
        <v>7</v>
      </c>
      <c r="G14" s="17">
        <v>168.16</v>
      </c>
      <c r="H14" s="17">
        <f aca="true" t="shared" si="0" ref="H14:H37">(F14^3)/G14</f>
        <v>2.039724072312084</v>
      </c>
      <c r="I14" s="17">
        <f aca="true" t="shared" si="1" ref="I14">500*H14/H$12</f>
        <v>203.41281214964133</v>
      </c>
      <c r="J14" s="17">
        <v>0</v>
      </c>
      <c r="K14" s="18">
        <f aca="true" t="shared" si="2" ref="K14">J14+I14</f>
        <v>203.41281214964133</v>
      </c>
      <c r="L14" s="17"/>
    </row>
    <row r="15" spans="1:12" ht="15.75" customHeight="1">
      <c r="A15" s="14" t="s">
        <v>35</v>
      </c>
      <c r="B15" s="15">
        <v>14</v>
      </c>
      <c r="C15" s="16" t="s">
        <v>36</v>
      </c>
      <c r="D15" s="23" t="s">
        <v>37</v>
      </c>
      <c r="E15" s="17" t="s">
        <v>38</v>
      </c>
      <c r="F15" s="17"/>
      <c r="G15" s="17"/>
      <c r="H15" s="17"/>
      <c r="I15" s="17"/>
      <c r="J15" s="17"/>
      <c r="K15" s="18"/>
      <c r="L15" s="17"/>
    </row>
    <row r="16" spans="1:12" ht="15.75" customHeight="1">
      <c r="A16" s="14" t="s">
        <v>39</v>
      </c>
      <c r="B16" s="15">
        <v>211</v>
      </c>
      <c r="C16" s="16" t="s">
        <v>40</v>
      </c>
      <c r="D16" s="17" t="s">
        <v>25</v>
      </c>
      <c r="E16" s="17" t="s">
        <v>41</v>
      </c>
      <c r="F16" s="17"/>
      <c r="G16" s="17"/>
      <c r="H16" s="17"/>
      <c r="I16" s="17"/>
      <c r="J16" s="17"/>
      <c r="K16" s="18"/>
      <c r="L16" s="17"/>
    </row>
    <row r="17" spans="1:12" ht="15.75" customHeight="1">
      <c r="A17" s="82" t="s">
        <v>42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5.75" customHeight="1">
      <c r="A18" s="14" t="s">
        <v>43</v>
      </c>
      <c r="B18" s="15">
        <v>43</v>
      </c>
      <c r="C18" s="16" t="s">
        <v>44</v>
      </c>
      <c r="D18" s="17" t="s">
        <v>45</v>
      </c>
      <c r="E18" s="17" t="s">
        <v>46</v>
      </c>
      <c r="F18" s="17"/>
      <c r="G18" s="17"/>
      <c r="H18" s="17"/>
      <c r="I18" s="17"/>
      <c r="J18" s="17"/>
      <c r="K18" s="18"/>
      <c r="L18" s="17"/>
    </row>
    <row r="19" spans="1:12" ht="30.75" customHeight="1">
      <c r="A19" s="14" t="s">
        <v>47</v>
      </c>
      <c r="B19" s="15">
        <v>5</v>
      </c>
      <c r="C19" s="16" t="s">
        <v>48</v>
      </c>
      <c r="D19" s="17">
        <v>3</v>
      </c>
      <c r="E19" s="20" t="s">
        <v>49</v>
      </c>
      <c r="F19" s="17"/>
      <c r="G19" s="17"/>
      <c r="H19" s="17"/>
      <c r="I19" s="17"/>
      <c r="J19" s="17"/>
      <c r="K19" s="18"/>
      <c r="L19" s="17"/>
    </row>
    <row r="20" spans="1:12" ht="15.75" customHeight="1">
      <c r="A20" s="14" t="s">
        <v>50</v>
      </c>
      <c r="B20" s="15">
        <v>17</v>
      </c>
      <c r="C20" s="16" t="s">
        <v>51</v>
      </c>
      <c r="D20" s="17">
        <v>1</v>
      </c>
      <c r="E20" s="17" t="s">
        <v>52</v>
      </c>
      <c r="F20" s="17"/>
      <c r="G20" s="17"/>
      <c r="H20" s="17"/>
      <c r="I20" s="17"/>
      <c r="J20" s="17"/>
      <c r="K20" s="18"/>
      <c r="L20" s="17"/>
    </row>
    <row r="21" spans="1:12" ht="15.75" customHeight="1">
      <c r="A21" s="14" t="s">
        <v>53</v>
      </c>
      <c r="B21" s="15">
        <v>21</v>
      </c>
      <c r="C21" s="16" t="s">
        <v>54</v>
      </c>
      <c r="D21" s="17" t="s">
        <v>28</v>
      </c>
      <c r="E21" s="17" t="s">
        <v>55</v>
      </c>
      <c r="F21" s="17">
        <v>9</v>
      </c>
      <c r="G21" s="88">
        <v>72.84</v>
      </c>
      <c r="H21" s="88">
        <f t="shared" si="0"/>
        <v>10.00823723228995</v>
      </c>
      <c r="I21" s="17">
        <f aca="true" t="shared" si="3" ref="I21:I22">500*H21/H$21</f>
        <v>500</v>
      </c>
      <c r="J21" s="17">
        <f>500-(10*(G21-G$21))</f>
        <v>500</v>
      </c>
      <c r="K21" s="18">
        <f aca="true" t="shared" si="4" ref="K21:K37">J21+I21</f>
        <v>1000</v>
      </c>
      <c r="L21" s="17"/>
    </row>
    <row r="22" spans="1:12" ht="30.75" customHeight="1">
      <c r="A22" s="25" t="s">
        <v>56</v>
      </c>
      <c r="B22" s="15">
        <v>23</v>
      </c>
      <c r="C22" s="16" t="s">
        <v>57</v>
      </c>
      <c r="D22" s="17" t="s">
        <v>45</v>
      </c>
      <c r="E22" s="20" t="s">
        <v>32</v>
      </c>
      <c r="F22" s="17">
        <v>9</v>
      </c>
      <c r="G22" s="17">
        <v>91.13</v>
      </c>
      <c r="H22" s="17">
        <f t="shared" si="0"/>
        <v>7.999561066608143</v>
      </c>
      <c r="I22" s="17">
        <f t="shared" si="3"/>
        <v>399.6488532865138</v>
      </c>
      <c r="J22" s="17">
        <f>500-(10*(G22-G$21))</f>
        <v>317.1000000000001</v>
      </c>
      <c r="K22" s="18">
        <f t="shared" si="4"/>
        <v>716.7488532865138</v>
      </c>
      <c r="L22" s="17"/>
    </row>
    <row r="23" spans="1:12" ht="30.75" customHeight="1">
      <c r="A23" s="25" t="s">
        <v>58</v>
      </c>
      <c r="B23" s="15">
        <v>24</v>
      </c>
      <c r="C23" s="16" t="s">
        <v>59</v>
      </c>
      <c r="D23" s="17">
        <v>3</v>
      </c>
      <c r="E23" s="20" t="s">
        <v>49</v>
      </c>
      <c r="F23" s="17"/>
      <c r="G23" s="17"/>
      <c r="H23" s="17"/>
      <c r="I23" s="17"/>
      <c r="J23" s="17"/>
      <c r="K23" s="18"/>
      <c r="L23" s="17"/>
    </row>
    <row r="24" spans="1:12" ht="15.75" customHeight="1">
      <c r="A24" s="82" t="s">
        <v>60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5.75" customHeight="1">
      <c r="A25" s="99" t="s">
        <v>61</v>
      </c>
      <c r="B25" s="15">
        <v>58</v>
      </c>
      <c r="C25" s="16" t="s">
        <v>62</v>
      </c>
      <c r="D25" s="17" t="s">
        <v>63</v>
      </c>
      <c r="E25" s="87" t="s">
        <v>52</v>
      </c>
      <c r="F25" s="17"/>
      <c r="G25" s="17"/>
      <c r="H25" s="17"/>
      <c r="I25" s="17"/>
      <c r="J25" s="17"/>
      <c r="K25" s="18"/>
      <c r="L25" s="17"/>
    </row>
    <row r="26" spans="1:12" ht="15.75" customHeight="1">
      <c r="A26" s="14" t="s">
        <v>64</v>
      </c>
      <c r="B26" s="15">
        <v>8</v>
      </c>
      <c r="C26" s="16" t="s">
        <v>65</v>
      </c>
      <c r="D26" s="17" t="s">
        <v>28</v>
      </c>
      <c r="E26" s="87" t="s">
        <v>38</v>
      </c>
      <c r="F26" s="17"/>
      <c r="G26" s="17"/>
      <c r="H26" s="17"/>
      <c r="I26" s="17"/>
      <c r="J26" s="17"/>
      <c r="K26" s="18"/>
      <c r="L26" s="17"/>
    </row>
    <row r="27" spans="1:12" ht="15.75" customHeight="1">
      <c r="A27" s="14" t="s">
        <v>66</v>
      </c>
      <c r="B27" s="15">
        <v>9</v>
      </c>
      <c r="C27" s="16" t="s">
        <v>67</v>
      </c>
      <c r="D27" s="17">
        <v>2</v>
      </c>
      <c r="E27" s="87" t="s">
        <v>38</v>
      </c>
      <c r="F27" s="17">
        <v>9</v>
      </c>
      <c r="G27" s="17">
        <v>93.87</v>
      </c>
      <c r="H27" s="17">
        <f t="shared" si="0"/>
        <v>7.766059443911793</v>
      </c>
      <c r="I27" s="17">
        <f aca="true" t="shared" si="5" ref="I27:I37">500*H27/H$33</f>
        <v>316.55480984340045</v>
      </c>
      <c r="J27" s="17">
        <f aca="true" t="shared" si="6" ref="J27:J36">500-(10*(G27-G$33))</f>
        <v>155.59999999999997</v>
      </c>
      <c r="K27" s="18">
        <f t="shared" si="4"/>
        <v>472.1548098434004</v>
      </c>
      <c r="L27" s="17"/>
    </row>
    <row r="28" spans="1:12" ht="15.75" customHeight="1">
      <c r="A28" s="14" t="s">
        <v>68</v>
      </c>
      <c r="B28" s="15">
        <v>10</v>
      </c>
      <c r="C28" s="16" t="s">
        <v>69</v>
      </c>
      <c r="D28" s="17" t="s">
        <v>28</v>
      </c>
      <c r="E28" s="87" t="s">
        <v>38</v>
      </c>
      <c r="F28" s="17"/>
      <c r="G28" s="17"/>
      <c r="H28" s="17"/>
      <c r="I28" s="17"/>
      <c r="J28" s="17"/>
      <c r="K28" s="18"/>
      <c r="L28" s="17"/>
    </row>
    <row r="29" spans="1:12" ht="15.75" customHeight="1">
      <c r="A29" s="14" t="s">
        <v>70</v>
      </c>
      <c r="B29" s="15">
        <v>12</v>
      </c>
      <c r="C29" s="16" t="s">
        <v>71</v>
      </c>
      <c r="D29" s="17">
        <v>2</v>
      </c>
      <c r="E29" s="87" t="s">
        <v>38</v>
      </c>
      <c r="F29" s="17">
        <v>9</v>
      </c>
      <c r="G29" s="17">
        <v>86.03</v>
      </c>
      <c r="H29" s="17">
        <f t="shared" si="0"/>
        <v>8.473788213413926</v>
      </c>
      <c r="I29" s="17">
        <f t="shared" si="5"/>
        <v>345.4027664768104</v>
      </c>
      <c r="J29" s="17">
        <f t="shared" si="6"/>
        <v>234</v>
      </c>
      <c r="K29" s="18">
        <f t="shared" si="4"/>
        <v>579.4027664768105</v>
      </c>
      <c r="L29" s="17"/>
    </row>
    <row r="30" spans="1:12" ht="15.75" customHeight="1">
      <c r="A30" s="14" t="s">
        <v>72</v>
      </c>
      <c r="B30" s="15">
        <v>15</v>
      </c>
      <c r="C30" s="16" t="s">
        <v>73</v>
      </c>
      <c r="D30" s="17">
        <v>1</v>
      </c>
      <c r="E30" s="87" t="s">
        <v>52</v>
      </c>
      <c r="F30" s="17">
        <v>9</v>
      </c>
      <c r="G30" s="17">
        <v>62.22</v>
      </c>
      <c r="H30" s="17">
        <f t="shared" si="0"/>
        <v>11.71648987463838</v>
      </c>
      <c r="I30" s="17">
        <f t="shared" si="5"/>
        <v>477.57955641272906</v>
      </c>
      <c r="J30" s="17">
        <f t="shared" si="6"/>
        <v>472.1</v>
      </c>
      <c r="K30" s="18">
        <f t="shared" si="4"/>
        <v>949.6795564127291</v>
      </c>
      <c r="L30" s="17"/>
    </row>
    <row r="31" spans="1:12" ht="15.75" customHeight="1">
      <c r="A31" s="14" t="s">
        <v>74</v>
      </c>
      <c r="B31" s="15">
        <v>48</v>
      </c>
      <c r="C31" s="16" t="s">
        <v>75</v>
      </c>
      <c r="D31" s="17" t="s">
        <v>28</v>
      </c>
      <c r="E31" s="87" t="s">
        <v>76</v>
      </c>
      <c r="F31" s="17">
        <v>9</v>
      </c>
      <c r="G31" s="17">
        <v>63.43</v>
      </c>
      <c r="H31" s="17">
        <f t="shared" si="0"/>
        <v>11.492984392243418</v>
      </c>
      <c r="I31" s="17">
        <f t="shared" si="5"/>
        <v>468.4691786221031</v>
      </c>
      <c r="J31" s="17">
        <f t="shared" si="6"/>
        <v>460</v>
      </c>
      <c r="K31" s="18">
        <f t="shared" si="4"/>
        <v>928.4691786221031</v>
      </c>
      <c r="L31" s="17"/>
    </row>
    <row r="32" spans="1:12" ht="15.75" customHeight="1">
      <c r="A32" s="14" t="s">
        <v>77</v>
      </c>
      <c r="B32" s="15">
        <v>18</v>
      </c>
      <c r="C32" s="16" t="s">
        <v>78</v>
      </c>
      <c r="D32" s="17" t="s">
        <v>45</v>
      </c>
      <c r="E32" s="87" t="s">
        <v>79</v>
      </c>
      <c r="F32" s="17">
        <v>9</v>
      </c>
      <c r="G32" s="17">
        <v>68.06</v>
      </c>
      <c r="H32" s="17">
        <f t="shared" si="0"/>
        <v>10.711137231854245</v>
      </c>
      <c r="I32" s="17">
        <f t="shared" si="5"/>
        <v>436.600058771672</v>
      </c>
      <c r="J32" s="17">
        <f t="shared" si="6"/>
        <v>413.7</v>
      </c>
      <c r="K32" s="18">
        <f t="shared" si="4"/>
        <v>850.300058771672</v>
      </c>
      <c r="L32" s="17"/>
    </row>
    <row r="33" spans="1:12" ht="15.75" customHeight="1">
      <c r="A33" s="14" t="s">
        <v>80</v>
      </c>
      <c r="B33" s="15">
        <v>19</v>
      </c>
      <c r="C33" s="16" t="s">
        <v>81</v>
      </c>
      <c r="D33" s="17" t="s">
        <v>82</v>
      </c>
      <c r="E33" s="87" t="s">
        <v>55</v>
      </c>
      <c r="F33" s="17">
        <v>9</v>
      </c>
      <c r="G33" s="88">
        <v>59.43</v>
      </c>
      <c r="H33" s="88">
        <f t="shared" si="0"/>
        <v>12.26653205451792</v>
      </c>
      <c r="I33" s="17">
        <f t="shared" si="5"/>
        <v>500</v>
      </c>
      <c r="J33" s="17">
        <f t="shared" si="6"/>
        <v>500</v>
      </c>
      <c r="K33" s="18">
        <f t="shared" si="4"/>
        <v>1000</v>
      </c>
      <c r="L33" s="17"/>
    </row>
    <row r="34" spans="1:12" ht="15.75" customHeight="1">
      <c r="A34" s="14" t="s">
        <v>83</v>
      </c>
      <c r="B34" s="15">
        <v>20</v>
      </c>
      <c r="C34" s="16" t="s">
        <v>84</v>
      </c>
      <c r="D34" s="17" t="s">
        <v>28</v>
      </c>
      <c r="E34" s="87" t="s">
        <v>55</v>
      </c>
      <c r="F34" s="17">
        <v>7</v>
      </c>
      <c r="G34" s="17">
        <v>106.5</v>
      </c>
      <c r="H34" s="17">
        <f t="shared" si="0"/>
        <v>3.220657276995305</v>
      </c>
      <c r="I34" s="17">
        <f t="shared" si="5"/>
        <v>131.27823180509668</v>
      </c>
      <c r="J34" s="17">
        <v>0</v>
      </c>
      <c r="K34" s="18">
        <f t="shared" si="4"/>
        <v>131.27823180509668</v>
      </c>
      <c r="L34" s="17"/>
    </row>
    <row r="35" spans="1:12" ht="15.75" customHeight="1">
      <c r="A35" s="14" t="s">
        <v>85</v>
      </c>
      <c r="B35" s="15">
        <v>22</v>
      </c>
      <c r="C35" s="16" t="s">
        <v>86</v>
      </c>
      <c r="D35" s="17">
        <v>1</v>
      </c>
      <c r="E35" s="87" t="s">
        <v>38</v>
      </c>
      <c r="F35" s="17">
        <v>9</v>
      </c>
      <c r="G35" s="17">
        <v>100.34</v>
      </c>
      <c r="H35" s="17">
        <f t="shared" si="0"/>
        <v>7.265297986844728</v>
      </c>
      <c r="I35" s="17">
        <f t="shared" si="5"/>
        <v>296.14311341439105</v>
      </c>
      <c r="J35" s="17">
        <f t="shared" si="6"/>
        <v>90.89999999999998</v>
      </c>
      <c r="K35" s="18">
        <f t="shared" si="4"/>
        <v>387.04311341439103</v>
      </c>
      <c r="L35" s="17"/>
    </row>
    <row r="36" spans="1:12" ht="15.75" customHeight="1">
      <c r="A36" s="100" t="s">
        <v>87</v>
      </c>
      <c r="B36" s="28">
        <v>3</v>
      </c>
      <c r="C36" s="29" t="s">
        <v>88</v>
      </c>
      <c r="D36" s="30">
        <v>1</v>
      </c>
      <c r="E36" s="101" t="s">
        <v>89</v>
      </c>
      <c r="F36" s="30">
        <v>9</v>
      </c>
      <c r="G36" s="30">
        <v>67.06</v>
      </c>
      <c r="H36" s="17">
        <f t="shared" si="0"/>
        <v>10.87086191470325</v>
      </c>
      <c r="I36" s="17">
        <f t="shared" si="5"/>
        <v>443.11064718162834</v>
      </c>
      <c r="J36" s="17">
        <f t="shared" si="6"/>
        <v>423.7</v>
      </c>
      <c r="K36" s="18">
        <f t="shared" si="4"/>
        <v>866.8106471816284</v>
      </c>
      <c r="L36" s="30"/>
    </row>
    <row r="37" spans="1:12" ht="31.5" customHeight="1">
      <c r="A37" s="102" t="s">
        <v>90</v>
      </c>
      <c r="B37" s="33">
        <v>6</v>
      </c>
      <c r="C37" s="103" t="s">
        <v>91</v>
      </c>
      <c r="D37" s="35">
        <v>3</v>
      </c>
      <c r="E37" s="104" t="s">
        <v>49</v>
      </c>
      <c r="F37" s="35">
        <v>8</v>
      </c>
      <c r="G37" s="35">
        <v>103.85</v>
      </c>
      <c r="H37" s="17">
        <f t="shared" si="0"/>
        <v>4.930187770823303</v>
      </c>
      <c r="I37" s="17">
        <f t="shared" si="5"/>
        <v>200.960945967098</v>
      </c>
      <c r="J37" s="17">
        <v>0</v>
      </c>
      <c r="K37" s="18">
        <f t="shared" si="4"/>
        <v>200.960945967098</v>
      </c>
      <c r="L37" s="35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83"/>
      <c r="L38" s="38"/>
    </row>
    <row r="39" spans="1:12" ht="15" customHeight="1">
      <c r="A39" s="38"/>
      <c r="B39" s="38"/>
      <c r="C39" s="38" t="s">
        <v>92</v>
      </c>
      <c r="D39" s="38"/>
      <c r="E39" s="38"/>
      <c r="F39" s="38"/>
      <c r="G39" s="38"/>
      <c r="H39" s="38"/>
      <c r="I39" s="38"/>
      <c r="J39" s="38"/>
      <c r="K39" s="83"/>
      <c r="L39" s="38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83"/>
      <c r="L40" s="38"/>
    </row>
  </sheetData>
  <sheetProtection selectLockedCells="1" selectUnlockedCells="1"/>
  <mergeCells count="17">
    <mergeCell ref="F1:H1"/>
    <mergeCell ref="F2:H2"/>
    <mergeCell ref="F4:H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K9:K10"/>
    <mergeCell ref="L9:L10"/>
    <mergeCell ref="A11:L11"/>
    <mergeCell ref="A17:L17"/>
    <mergeCell ref="A24:L24"/>
  </mergeCells>
  <printOptions/>
  <pageMargins left="0.7083333333333334" right="0.43333333333333335" top="0.27569444444444446" bottom="0.3541666666666667" header="0.5118055555555555" footer="0.511805555555555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A1">
      <selection activeCell="H30" sqref="H30"/>
    </sheetView>
  </sheetViews>
  <sheetFormatPr defaultColWidth="9.140625" defaultRowHeight="12.75" customHeight="1"/>
  <cols>
    <col min="1" max="1" width="4.421875" style="1" customWidth="1"/>
    <col min="2" max="2" width="8.7109375" style="1" customWidth="1"/>
    <col min="3" max="3" width="25.8515625" style="1" customWidth="1"/>
    <col min="4" max="4" width="11.28125" style="1" customWidth="1"/>
    <col min="5" max="5" width="20.7109375" style="1" customWidth="1"/>
    <col min="6" max="6" width="9.28125" style="1" customWidth="1"/>
    <col min="7" max="7" width="4.7109375" style="1" customWidth="1"/>
    <col min="8" max="8" width="9.28125" style="79" customWidth="1"/>
    <col min="9" max="9" width="1.57421875" style="79" customWidth="1"/>
    <col min="10" max="10" width="9.28125" style="1" customWidth="1"/>
    <col min="11" max="11" width="2.57421875" style="1" customWidth="1"/>
    <col min="12" max="13" width="11.00390625" style="79" customWidth="1"/>
    <col min="14" max="16384" width="8.7109375" style="1" customWidth="1"/>
  </cols>
  <sheetData>
    <row r="1" spans="3:14" ht="12.75" customHeight="1">
      <c r="C1" s="2" t="s">
        <v>0</v>
      </c>
      <c r="L1" s="3" t="s">
        <v>1</v>
      </c>
      <c r="M1" s="3"/>
      <c r="N1" s="3"/>
    </row>
    <row r="2" spans="3:14" ht="12.75" customHeight="1">
      <c r="C2" s="2" t="s">
        <v>132</v>
      </c>
      <c r="L2" s="3" t="s">
        <v>3</v>
      </c>
      <c r="M2" s="3"/>
      <c r="N2" s="3"/>
    </row>
    <row r="3" ht="12.75" customHeight="1">
      <c r="N3" s="79"/>
    </row>
    <row r="4" spans="3:14" ht="12.75" customHeight="1">
      <c r="C4" s="1" t="s">
        <v>133</v>
      </c>
      <c r="L4" s="4" t="s">
        <v>5</v>
      </c>
      <c r="M4" s="4"/>
      <c r="N4" s="4"/>
    </row>
    <row r="6" spans="1:15" ht="15.75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 customHeight="1">
      <c r="A7" s="6" t="s">
        <v>135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ht="13.5" customHeight="1"/>
    <row r="9" spans="1:15" ht="12.75" customHeight="1">
      <c r="A9" s="7" t="s">
        <v>8</v>
      </c>
      <c r="B9" s="8" t="s">
        <v>9</v>
      </c>
      <c r="C9" s="9" t="s">
        <v>10</v>
      </c>
      <c r="D9" s="9" t="s">
        <v>11</v>
      </c>
      <c r="E9" s="9" t="s">
        <v>12</v>
      </c>
      <c r="F9" s="9" t="s">
        <v>136</v>
      </c>
      <c r="G9" s="9"/>
      <c r="H9" s="105" t="s">
        <v>137</v>
      </c>
      <c r="I9" s="105"/>
      <c r="J9" s="9" t="s">
        <v>138</v>
      </c>
      <c r="K9" s="9"/>
      <c r="L9" s="105" t="s">
        <v>139</v>
      </c>
      <c r="M9" s="105" t="s">
        <v>140</v>
      </c>
      <c r="N9" s="9" t="s">
        <v>141</v>
      </c>
      <c r="O9" s="11" t="s">
        <v>17</v>
      </c>
    </row>
    <row r="10" spans="1:15" ht="12.75" customHeight="1">
      <c r="A10" s="7"/>
      <c r="B10" s="8"/>
      <c r="C10" s="9"/>
      <c r="D10" s="9"/>
      <c r="E10" s="9"/>
      <c r="F10" s="9"/>
      <c r="G10" s="9"/>
      <c r="H10" s="105"/>
      <c r="I10" s="105"/>
      <c r="J10" s="9"/>
      <c r="K10" s="9"/>
      <c r="L10" s="105"/>
      <c r="M10" s="105"/>
      <c r="N10" s="9"/>
      <c r="O10" s="11"/>
    </row>
    <row r="11" spans="1:15" ht="15" customHeight="1">
      <c r="A11" s="7"/>
      <c r="B11" s="8"/>
      <c r="C11" s="9"/>
      <c r="D11" s="9"/>
      <c r="E11" s="9"/>
      <c r="F11" s="9"/>
      <c r="G11" s="9"/>
      <c r="H11" s="105"/>
      <c r="I11" s="105"/>
      <c r="J11" s="9"/>
      <c r="K11" s="9"/>
      <c r="L11" s="105"/>
      <c r="M11" s="105"/>
      <c r="N11" s="9"/>
      <c r="O11" s="11"/>
    </row>
    <row r="12" spans="1:15" ht="15.75" customHeight="1">
      <c r="A12" s="13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51" customHeight="1">
      <c r="A13" s="14" t="s">
        <v>23</v>
      </c>
      <c r="B13" s="15">
        <v>9</v>
      </c>
      <c r="C13" s="106" t="s">
        <v>142</v>
      </c>
      <c r="D13" s="17" t="s">
        <v>25</v>
      </c>
      <c r="E13" s="17" t="s">
        <v>26</v>
      </c>
      <c r="F13" s="17">
        <f>'упр 1 точность'!L13</f>
        <v>350</v>
      </c>
      <c r="G13" s="17"/>
      <c r="H13" s="18">
        <f>'упр2 лучи'!AB13</f>
        <v>870.6</v>
      </c>
      <c r="I13" s="18"/>
      <c r="J13" s="18">
        <f>'упр 3 жадность'!G12</f>
        <v>437.5</v>
      </c>
      <c r="K13" s="18"/>
      <c r="L13" s="18">
        <f>'упр 4 минимакси'!V12</f>
        <v>600</v>
      </c>
      <c r="M13" s="18">
        <f>'упр 5 Японский слалом'!K12</f>
        <v>1000</v>
      </c>
      <c r="N13" s="15">
        <f>SUM(F13:M13)</f>
        <v>3258.1</v>
      </c>
      <c r="O13" s="107" t="s">
        <v>143</v>
      </c>
    </row>
    <row r="14" spans="1:15" ht="29.25" customHeight="1">
      <c r="A14" s="14" t="s">
        <v>29</v>
      </c>
      <c r="B14" s="15">
        <v>64</v>
      </c>
      <c r="C14" s="106" t="s">
        <v>30</v>
      </c>
      <c r="D14" s="17" t="s">
        <v>31</v>
      </c>
      <c r="E14" s="20" t="s">
        <v>32</v>
      </c>
      <c r="F14" s="17">
        <f>'упр 1 точность'!L14</f>
        <v>350</v>
      </c>
      <c r="G14" s="17"/>
      <c r="H14" s="18">
        <f>'упр2 лучи'!AB14</f>
        <v>676.0937736467723</v>
      </c>
      <c r="I14" s="18"/>
      <c r="J14" s="18">
        <f>'упр 3 жадность'!G13</f>
        <v>312.5</v>
      </c>
      <c r="K14" s="18"/>
      <c r="L14" s="18">
        <f>'упр 4 минимакси'!V13</f>
        <v>0</v>
      </c>
      <c r="M14" s="18">
        <f>'упр 5 Японский слалом'!K13</f>
        <v>0</v>
      </c>
      <c r="N14" s="15">
        <f aca="true" t="shared" si="0" ref="N14:N38">SUM(F14:M14)</f>
        <v>1338.5937736467722</v>
      </c>
      <c r="O14" s="107" t="s">
        <v>144</v>
      </c>
    </row>
    <row r="15" spans="1:15" ht="30.75" customHeight="1">
      <c r="A15" s="14" t="s">
        <v>33</v>
      </c>
      <c r="B15" s="15">
        <v>7</v>
      </c>
      <c r="C15" s="106" t="s">
        <v>145</v>
      </c>
      <c r="D15" s="21">
        <v>0.5</v>
      </c>
      <c r="E15" s="20" t="s">
        <v>32</v>
      </c>
      <c r="F15" s="17">
        <f>'упр 1 точность'!L15</f>
        <v>425</v>
      </c>
      <c r="G15" s="17"/>
      <c r="H15" s="18">
        <f>'упр2 лучи'!AB15</f>
        <v>738.3156276552826</v>
      </c>
      <c r="I15" s="18"/>
      <c r="J15" s="18">
        <f>'упр 3 жадность'!G14</f>
        <v>375</v>
      </c>
      <c r="K15" s="18"/>
      <c r="L15" s="18">
        <f>'упр 4 минимакси'!V14</f>
        <v>0</v>
      </c>
      <c r="M15" s="18">
        <f>'упр 5 Японский слалом'!K14</f>
        <v>203.41281214964133</v>
      </c>
      <c r="N15" s="15">
        <f t="shared" si="0"/>
        <v>1741.728439804924</v>
      </c>
      <c r="O15" s="108" t="s">
        <v>146</v>
      </c>
    </row>
    <row r="16" spans="1:15" ht="30" customHeight="1">
      <c r="A16" s="14" t="s">
        <v>35</v>
      </c>
      <c r="B16" s="15">
        <v>14</v>
      </c>
      <c r="C16" s="106" t="s">
        <v>147</v>
      </c>
      <c r="D16" s="23" t="s">
        <v>37</v>
      </c>
      <c r="E16" s="17" t="s">
        <v>38</v>
      </c>
      <c r="F16" s="17">
        <f>'упр 1 точность'!L16</f>
        <v>270</v>
      </c>
      <c r="G16" s="17"/>
      <c r="H16" s="18">
        <f>'упр2 лучи'!AB16</f>
        <v>670.5151975764813</v>
      </c>
      <c r="I16" s="18"/>
      <c r="J16" s="18">
        <f>'упр 3 жадность'!G15</f>
        <v>312.5</v>
      </c>
      <c r="K16" s="18"/>
      <c r="L16" s="18">
        <f>'упр 4 минимакси'!V15</f>
        <v>0</v>
      </c>
      <c r="M16" s="18">
        <f>'упр 5 Японский слалом'!K15</f>
        <v>0</v>
      </c>
      <c r="N16" s="15">
        <f t="shared" si="0"/>
        <v>1253.0151975764813</v>
      </c>
      <c r="O16" s="109">
        <v>4</v>
      </c>
    </row>
    <row r="17" spans="1:15" ht="30" customHeight="1">
      <c r="A17" s="14" t="s">
        <v>39</v>
      </c>
      <c r="B17" s="15">
        <v>211</v>
      </c>
      <c r="C17" s="106" t="s">
        <v>148</v>
      </c>
      <c r="D17" s="17" t="s">
        <v>25</v>
      </c>
      <c r="E17" s="17" t="s">
        <v>41</v>
      </c>
      <c r="F17" s="17">
        <f>'упр 1 точность'!L17</f>
        <v>350</v>
      </c>
      <c r="G17" s="17"/>
      <c r="H17" s="18">
        <f>'упр2 лучи'!AB17</f>
        <v>0</v>
      </c>
      <c r="I17" s="18"/>
      <c r="J17" s="18">
        <f>'упр 3 жадность'!G16</f>
        <v>0</v>
      </c>
      <c r="K17" s="18"/>
      <c r="L17" s="18">
        <f>'упр 4 минимакси'!V16</f>
        <v>0</v>
      </c>
      <c r="M17" s="18">
        <f>'упр 5 Японский слалом'!K16</f>
        <v>0</v>
      </c>
      <c r="N17" s="15">
        <f t="shared" si="0"/>
        <v>350</v>
      </c>
      <c r="O17" s="110" t="s">
        <v>149</v>
      </c>
    </row>
    <row r="18" spans="1:15" ht="15.75" customHeight="1">
      <c r="A18" s="24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.75" customHeight="1">
      <c r="A19" s="14" t="s">
        <v>43</v>
      </c>
      <c r="B19" s="15">
        <v>43</v>
      </c>
      <c r="C19" s="16" t="s">
        <v>44</v>
      </c>
      <c r="D19" s="17" t="s">
        <v>45</v>
      </c>
      <c r="E19" s="17" t="s">
        <v>46</v>
      </c>
      <c r="F19" s="17">
        <f>'упр 1 точность'!L19</f>
        <v>250</v>
      </c>
      <c r="G19" s="17"/>
      <c r="H19" s="18">
        <f>'упр2 лучи'!AB19</f>
        <v>0</v>
      </c>
      <c r="I19" s="18"/>
      <c r="J19" s="18">
        <f>'упр 3 жадность'!G18</f>
        <v>157.89473684210526</v>
      </c>
      <c r="K19" s="18"/>
      <c r="L19" s="111">
        <f>'упр 4 минимакси'!V18</f>
        <v>353.17790389579557</v>
      </c>
      <c r="M19" s="111">
        <f>'упр 5 Японский слалом'!K18</f>
        <v>0</v>
      </c>
      <c r="N19" s="15">
        <f t="shared" si="0"/>
        <v>761.0726407379009</v>
      </c>
      <c r="O19" s="110" t="s">
        <v>150</v>
      </c>
    </row>
    <row r="20" spans="1:15" ht="30.75" customHeight="1">
      <c r="A20" s="14" t="s">
        <v>47</v>
      </c>
      <c r="B20" s="15">
        <v>5</v>
      </c>
      <c r="C20" s="16" t="s">
        <v>48</v>
      </c>
      <c r="D20" s="17">
        <v>3</v>
      </c>
      <c r="E20" s="20" t="s">
        <v>49</v>
      </c>
      <c r="F20" s="17">
        <f>'упр 1 точность'!L20</f>
        <v>350</v>
      </c>
      <c r="G20" s="17"/>
      <c r="H20" s="18">
        <f>'упр2 лучи'!AB20</f>
        <v>590.7198492332992</v>
      </c>
      <c r="I20" s="18"/>
      <c r="J20" s="18">
        <f>'упр 3 жадность'!G19</f>
        <v>0</v>
      </c>
      <c r="K20" s="18"/>
      <c r="L20" s="111">
        <f>'упр 4 минимакси'!V19</f>
        <v>0</v>
      </c>
      <c r="M20" s="111">
        <f>'упр 5 Японский слалом'!K19</f>
        <v>0</v>
      </c>
      <c r="N20" s="15">
        <f t="shared" si="0"/>
        <v>940.7198492332992</v>
      </c>
      <c r="O20" s="107" t="s">
        <v>144</v>
      </c>
    </row>
    <row r="21" spans="1:15" ht="15.75" customHeight="1">
      <c r="A21" s="14" t="s">
        <v>50</v>
      </c>
      <c r="B21" s="15">
        <v>17</v>
      </c>
      <c r="C21" s="16" t="s">
        <v>51</v>
      </c>
      <c r="D21" s="17">
        <v>1</v>
      </c>
      <c r="E21" s="17" t="s">
        <v>52</v>
      </c>
      <c r="F21" s="17" t="str">
        <f>'упр 1 точность'!L21</f>
        <v>-</v>
      </c>
      <c r="G21" s="17"/>
      <c r="H21" s="18">
        <f>'упр2 лучи'!AB21</f>
        <v>0</v>
      </c>
      <c r="I21" s="18"/>
      <c r="J21" s="18">
        <f>'упр 3 жадность'!G20</f>
        <v>0</v>
      </c>
      <c r="K21" s="18"/>
      <c r="L21" s="111">
        <f>'упр 4 минимакси'!V20</f>
        <v>0</v>
      </c>
      <c r="M21" s="111">
        <f>'упр 5 Японский слалом'!K20</f>
        <v>0</v>
      </c>
      <c r="N21" s="15">
        <f t="shared" si="0"/>
        <v>0</v>
      </c>
      <c r="O21" s="108"/>
    </row>
    <row r="22" spans="1:15" ht="15.75" customHeight="1">
      <c r="A22" s="14" t="s">
        <v>53</v>
      </c>
      <c r="B22" s="15">
        <v>21</v>
      </c>
      <c r="C22" s="16" t="s">
        <v>54</v>
      </c>
      <c r="D22" s="17" t="s">
        <v>28</v>
      </c>
      <c r="E22" s="17" t="s">
        <v>55</v>
      </c>
      <c r="F22" s="17">
        <f>'упр 1 точность'!L22</f>
        <v>270</v>
      </c>
      <c r="G22" s="17"/>
      <c r="H22" s="18">
        <f>'упр2 лучи'!AB22</f>
        <v>738.8447368421052</v>
      </c>
      <c r="I22" s="18"/>
      <c r="J22" s="18">
        <f>'упр 3 жадность'!G21</f>
        <v>473.6842105263158</v>
      </c>
      <c r="K22" s="18"/>
      <c r="L22" s="111">
        <f>'упр 4 минимакси'!V21</f>
        <v>469.2764666749075</v>
      </c>
      <c r="M22" s="111">
        <f>'упр 5 Японский слалом'!K21</f>
        <v>1000</v>
      </c>
      <c r="N22" s="15">
        <f t="shared" si="0"/>
        <v>2951.8054140433287</v>
      </c>
      <c r="O22" s="107" t="s">
        <v>143</v>
      </c>
    </row>
    <row r="23" spans="1:15" ht="30.75" customHeight="1">
      <c r="A23" s="25" t="s">
        <v>56</v>
      </c>
      <c r="B23" s="15">
        <v>23</v>
      </c>
      <c r="C23" s="16" t="s">
        <v>57</v>
      </c>
      <c r="D23" s="17" t="s">
        <v>45</v>
      </c>
      <c r="E23" s="20" t="s">
        <v>32</v>
      </c>
      <c r="F23" s="17">
        <f>'упр 1 точность'!L23</f>
        <v>350</v>
      </c>
      <c r="G23" s="17"/>
      <c r="H23" s="18">
        <f>'упр2 лучи'!AB23</f>
        <v>814.1749860584966</v>
      </c>
      <c r="I23" s="18"/>
      <c r="J23" s="18">
        <f>'упр 3 жадность'!G22</f>
        <v>236.8421052631579</v>
      </c>
      <c r="K23" s="18"/>
      <c r="L23" s="111">
        <f>'упр 4 минимакси'!V22</f>
        <v>359.98807808274887</v>
      </c>
      <c r="M23" s="111">
        <f>'упр 5 Японский слалом'!K22</f>
        <v>716.7488532865138</v>
      </c>
      <c r="N23" s="15">
        <f t="shared" si="0"/>
        <v>2477.7540226909173</v>
      </c>
      <c r="O23" s="107" t="s">
        <v>146</v>
      </c>
    </row>
    <row r="24" spans="1:15" ht="30.75" customHeight="1">
      <c r="A24" s="25" t="s">
        <v>58</v>
      </c>
      <c r="B24" s="15">
        <v>24</v>
      </c>
      <c r="C24" s="16" t="s">
        <v>59</v>
      </c>
      <c r="D24" s="17">
        <v>3</v>
      </c>
      <c r="E24" s="20" t="s">
        <v>49</v>
      </c>
      <c r="F24" s="17">
        <f>'упр 1 точность'!L24</f>
        <v>350</v>
      </c>
      <c r="G24" s="17"/>
      <c r="H24" s="18">
        <f>'упр2 лучи'!AB24</f>
        <v>159.25466938263867</v>
      </c>
      <c r="I24" s="18"/>
      <c r="J24" s="18">
        <f>'упр 3 жадность'!G23</f>
        <v>105.26315789473684</v>
      </c>
      <c r="K24" s="18"/>
      <c r="L24" s="111">
        <f>'упр 4 минимакси'!V23</f>
        <v>0</v>
      </c>
      <c r="M24" s="111">
        <f>'упр 5 Японский слалом'!K23</f>
        <v>0</v>
      </c>
      <c r="N24" s="15">
        <f t="shared" si="0"/>
        <v>614.5178272773755</v>
      </c>
      <c r="O24" s="110" t="s">
        <v>149</v>
      </c>
    </row>
    <row r="25" spans="1:15" ht="15.75" customHeight="1">
      <c r="A25" s="24" t="s">
        <v>60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 customHeight="1">
      <c r="A26" s="26" t="s">
        <v>61</v>
      </c>
      <c r="B26" s="15">
        <v>58</v>
      </c>
      <c r="C26" s="16" t="s">
        <v>62</v>
      </c>
      <c r="D26" s="17" t="s">
        <v>63</v>
      </c>
      <c r="E26" s="17" t="s">
        <v>52</v>
      </c>
      <c r="F26" s="17">
        <f>'упр 1 точность'!L26</f>
        <v>350</v>
      </c>
      <c r="G26" s="17"/>
      <c r="H26" s="18">
        <f>'упр2 лучи'!AB26</f>
        <v>837.9445504592439</v>
      </c>
      <c r="I26" s="18"/>
      <c r="J26" s="18">
        <f>'упр 3 жадность'!G25</f>
        <v>294.11764705882354</v>
      </c>
      <c r="K26" s="18"/>
      <c r="L26" s="18">
        <f>'упр 4 минимакси'!V25</f>
        <v>287.1661897343122</v>
      </c>
      <c r="M26" s="18">
        <f>'упр 5 Японский слалом'!K25</f>
        <v>0</v>
      </c>
      <c r="N26" s="15">
        <f t="shared" si="0"/>
        <v>1769.2283872523797</v>
      </c>
      <c r="O26" s="110" t="s">
        <v>151</v>
      </c>
    </row>
    <row r="27" spans="1:15" ht="15.75" customHeight="1">
      <c r="A27" s="25" t="s">
        <v>64</v>
      </c>
      <c r="B27" s="15">
        <v>8</v>
      </c>
      <c r="C27" s="16" t="s">
        <v>65</v>
      </c>
      <c r="D27" s="17" t="s">
        <v>28</v>
      </c>
      <c r="E27" s="17" t="s">
        <v>38</v>
      </c>
      <c r="F27" s="17" t="str">
        <f>'упр 1 точность'!L27</f>
        <v>-</v>
      </c>
      <c r="G27" s="17"/>
      <c r="H27" s="18">
        <f>'упр2 лучи'!AB27</f>
        <v>0</v>
      </c>
      <c r="I27" s="18"/>
      <c r="J27" s="18">
        <f>'упр 3 жадность'!G26</f>
        <v>0</v>
      </c>
      <c r="K27" s="18"/>
      <c r="L27" s="18">
        <f>'упр 4 минимакси'!V26</f>
        <v>0</v>
      </c>
      <c r="M27" s="18">
        <f>'упр 5 Японский слалом'!K26</f>
        <v>0</v>
      </c>
      <c r="N27" s="15">
        <f t="shared" si="0"/>
        <v>0</v>
      </c>
      <c r="O27" s="109"/>
    </row>
    <row r="28" spans="1:15" ht="15.75" customHeight="1">
      <c r="A28" s="25" t="s">
        <v>66</v>
      </c>
      <c r="B28" s="15">
        <v>9</v>
      </c>
      <c r="C28" s="16" t="s">
        <v>67</v>
      </c>
      <c r="D28" s="17">
        <v>2</v>
      </c>
      <c r="E28" s="17" t="s">
        <v>38</v>
      </c>
      <c r="F28" s="17">
        <f>'упр 1 точность'!L28</f>
        <v>0</v>
      </c>
      <c r="G28" s="17"/>
      <c r="H28" s="18">
        <f>'упр2 лучи'!AB28</f>
        <v>406.07956316942506</v>
      </c>
      <c r="I28" s="18"/>
      <c r="J28" s="18">
        <f>'упр 3 жадность'!G27</f>
        <v>205.88235294117646</v>
      </c>
      <c r="K28" s="18"/>
      <c r="L28" s="18">
        <f>'упр 4 минимакси'!V27</f>
        <v>300.9790013210239</v>
      </c>
      <c r="M28" s="18">
        <f>'упр 5 Японский слалом'!K27</f>
        <v>472.1548098434004</v>
      </c>
      <c r="N28" s="15">
        <f t="shared" si="0"/>
        <v>1385.0957272750259</v>
      </c>
      <c r="O28" s="109">
        <v>9</v>
      </c>
    </row>
    <row r="29" spans="1:15" ht="15.75" customHeight="1">
      <c r="A29" s="25" t="s">
        <v>68</v>
      </c>
      <c r="B29" s="15">
        <v>10</v>
      </c>
      <c r="C29" s="16" t="s">
        <v>69</v>
      </c>
      <c r="D29" s="17" t="s">
        <v>28</v>
      </c>
      <c r="E29" s="17" t="s">
        <v>38</v>
      </c>
      <c r="F29" s="17">
        <f>'упр 1 точность'!L29</f>
        <v>250</v>
      </c>
      <c r="G29" s="17"/>
      <c r="H29" s="18">
        <f>'упр2 лучи'!AB29</f>
        <v>0</v>
      </c>
      <c r="I29" s="18"/>
      <c r="J29" s="18">
        <f>'упр 3 жадность'!G28</f>
        <v>147.05882352941177</v>
      </c>
      <c r="K29" s="18"/>
      <c r="L29" s="18">
        <f>'упр 4 минимакси'!V28</f>
        <v>45.997157745144484</v>
      </c>
      <c r="M29" s="18">
        <f>'упр 5 Японский слалом'!K28</f>
        <v>0</v>
      </c>
      <c r="N29" s="15">
        <f t="shared" si="0"/>
        <v>443.05598127455625</v>
      </c>
      <c r="O29" s="110" t="s">
        <v>152</v>
      </c>
    </row>
    <row r="30" spans="1:15" ht="15.75" customHeight="1">
      <c r="A30" s="25" t="s">
        <v>70</v>
      </c>
      <c r="B30" s="15">
        <v>12</v>
      </c>
      <c r="C30" s="16" t="s">
        <v>71</v>
      </c>
      <c r="D30" s="17">
        <v>2</v>
      </c>
      <c r="E30" s="17" t="s">
        <v>38</v>
      </c>
      <c r="F30" s="17">
        <f>'упр 1 точность'!L30</f>
        <v>350</v>
      </c>
      <c r="G30" s="17"/>
      <c r="H30" s="18">
        <f>'упр2 лучи'!AB30</f>
        <v>444.45162388539944</v>
      </c>
      <c r="I30" s="18"/>
      <c r="J30" s="18">
        <f>'упр 3 жадность'!G29</f>
        <v>205.88235294117646</v>
      </c>
      <c r="K30" s="18"/>
      <c r="L30" s="18">
        <f>'упр 4 минимакси'!V29</f>
        <v>416.11189649068126</v>
      </c>
      <c r="M30" s="18">
        <f>'упр 5 Японский слалом'!K29</f>
        <v>579.4027664768105</v>
      </c>
      <c r="N30" s="15">
        <f t="shared" si="0"/>
        <v>1995.8486397940678</v>
      </c>
      <c r="O30" s="110" t="s">
        <v>153</v>
      </c>
    </row>
    <row r="31" spans="1:15" ht="15.75" customHeight="1">
      <c r="A31" s="25" t="s">
        <v>72</v>
      </c>
      <c r="B31" s="15">
        <v>15</v>
      </c>
      <c r="C31" s="16" t="s">
        <v>73</v>
      </c>
      <c r="D31" s="17">
        <v>1</v>
      </c>
      <c r="E31" s="17" t="s">
        <v>52</v>
      </c>
      <c r="F31" s="17">
        <f>'упр 1 точность'!L31</f>
        <v>600</v>
      </c>
      <c r="G31" s="17"/>
      <c r="H31" s="18">
        <f>'упр2 лучи'!AB31</f>
        <v>329.4642196707986</v>
      </c>
      <c r="I31" s="18"/>
      <c r="J31" s="18">
        <f>'упр 3 жадность'!G30</f>
        <v>235.2941176470588</v>
      </c>
      <c r="K31" s="18"/>
      <c r="L31" s="18">
        <f>'упр 4 минимакси'!V30</f>
        <v>57.69951346710229</v>
      </c>
      <c r="M31" s="18">
        <f>'упр 5 Японский слалом'!K30</f>
        <v>949.6795564127291</v>
      </c>
      <c r="N31" s="15">
        <f t="shared" si="0"/>
        <v>2172.137407197689</v>
      </c>
      <c r="O31" s="110" t="s">
        <v>150</v>
      </c>
    </row>
    <row r="32" spans="1:15" ht="15.75" customHeight="1">
      <c r="A32" s="25" t="s">
        <v>74</v>
      </c>
      <c r="B32" s="15">
        <v>48</v>
      </c>
      <c r="C32" s="16" t="s">
        <v>75</v>
      </c>
      <c r="D32" s="17" t="s">
        <v>28</v>
      </c>
      <c r="E32" s="17" t="s">
        <v>76</v>
      </c>
      <c r="F32" s="17">
        <f>'упр 1 точность'!L32</f>
        <v>350</v>
      </c>
      <c r="G32" s="17"/>
      <c r="H32" s="18">
        <f>'упр2 лучи'!AB32</f>
        <v>640.5546477079769</v>
      </c>
      <c r="I32" s="18"/>
      <c r="J32" s="18">
        <f>'упр 3 жадность'!G31</f>
        <v>205.88235294117646</v>
      </c>
      <c r="K32" s="18"/>
      <c r="L32" s="18">
        <f>'упр 4 минимакси'!V31</f>
        <v>369.49436679292785</v>
      </c>
      <c r="M32" s="18">
        <f>'упр 5 Японский слалом'!K31</f>
        <v>928.4691786221031</v>
      </c>
      <c r="N32" s="15">
        <f t="shared" si="0"/>
        <v>2494.4005460641843</v>
      </c>
      <c r="O32" s="107" t="s">
        <v>144</v>
      </c>
    </row>
    <row r="33" spans="1:15" ht="15.75" customHeight="1">
      <c r="A33" s="25" t="s">
        <v>77</v>
      </c>
      <c r="B33" s="15">
        <v>18</v>
      </c>
      <c r="C33" s="16" t="s">
        <v>78</v>
      </c>
      <c r="D33" s="17" t="s">
        <v>45</v>
      </c>
      <c r="E33" s="17" t="s">
        <v>79</v>
      </c>
      <c r="F33" s="17">
        <f>'упр 1 точность'!L33</f>
        <v>600</v>
      </c>
      <c r="G33" s="17"/>
      <c r="H33" s="18">
        <f>'упр2 лучи'!AB33</f>
        <v>880.4</v>
      </c>
      <c r="I33" s="18"/>
      <c r="J33" s="18">
        <f>'упр 3 жадность'!G32</f>
        <v>264.70588235294116</v>
      </c>
      <c r="K33" s="18"/>
      <c r="L33" s="18">
        <f>'упр 4 минимакси'!V32</f>
        <v>426.8655105631874</v>
      </c>
      <c r="M33" s="18">
        <f>'упр 5 Японский слалом'!K32</f>
        <v>850.300058771672</v>
      </c>
      <c r="N33" s="15">
        <f t="shared" si="0"/>
        <v>3022.2714516878004</v>
      </c>
      <c r="O33" s="107" t="s">
        <v>146</v>
      </c>
    </row>
    <row r="34" spans="1:15" ht="15.75" customHeight="1">
      <c r="A34" s="25" t="s">
        <v>80</v>
      </c>
      <c r="B34" s="15">
        <v>19</v>
      </c>
      <c r="C34" s="16" t="s">
        <v>81</v>
      </c>
      <c r="D34" s="17" t="s">
        <v>82</v>
      </c>
      <c r="E34" s="17" t="s">
        <v>55</v>
      </c>
      <c r="F34" s="17">
        <f>'упр 1 точность'!L34</f>
        <v>350</v>
      </c>
      <c r="G34" s="17"/>
      <c r="H34" s="18">
        <f>'упр2 лучи'!AB34</f>
        <v>804.0243548460799</v>
      </c>
      <c r="I34" s="18"/>
      <c r="J34" s="18">
        <f>'упр 3 жадность'!G33</f>
        <v>470.5882352941176</v>
      </c>
      <c r="K34" s="18"/>
      <c r="L34" s="18">
        <f>'упр 4 минимакси'!V33</f>
        <v>455.7610016931203</v>
      </c>
      <c r="M34" s="18">
        <f>'упр 5 Японский слалом'!K33</f>
        <v>1000</v>
      </c>
      <c r="N34" s="15">
        <f t="shared" si="0"/>
        <v>3080.3735918333177</v>
      </c>
      <c r="O34" s="107" t="s">
        <v>143</v>
      </c>
    </row>
    <row r="35" spans="1:15" ht="15.75" customHeight="1">
      <c r="A35" s="25" t="s">
        <v>83</v>
      </c>
      <c r="B35" s="15">
        <v>20</v>
      </c>
      <c r="C35" s="16" t="s">
        <v>84</v>
      </c>
      <c r="D35" s="17" t="s">
        <v>28</v>
      </c>
      <c r="E35" s="17" t="s">
        <v>55</v>
      </c>
      <c r="F35" s="17">
        <f>'упр 1 точность'!L35</f>
        <v>170</v>
      </c>
      <c r="G35" s="17"/>
      <c r="H35" s="18">
        <f>'упр2 лучи'!AB35</f>
        <v>328.84923472540663</v>
      </c>
      <c r="I35" s="18"/>
      <c r="J35" s="18">
        <f>'упр 3 жадность'!G34</f>
        <v>235.2941176470588</v>
      </c>
      <c r="K35" s="18"/>
      <c r="L35" s="18">
        <f>'упр 4 минимакси'!V34</f>
        <v>292.73901319977745</v>
      </c>
      <c r="M35" s="18">
        <f>'упр 5 Японский слалом'!K34</f>
        <v>131.27823180509668</v>
      </c>
      <c r="N35" s="15">
        <f t="shared" si="0"/>
        <v>1158.1605973773394</v>
      </c>
      <c r="O35" s="110" t="s">
        <v>154</v>
      </c>
    </row>
    <row r="36" spans="1:15" ht="15.75" customHeight="1">
      <c r="A36" s="25" t="s">
        <v>85</v>
      </c>
      <c r="B36" s="15">
        <v>22</v>
      </c>
      <c r="C36" s="16" t="s">
        <v>86</v>
      </c>
      <c r="D36" s="17">
        <v>1</v>
      </c>
      <c r="E36" s="17" t="s">
        <v>38</v>
      </c>
      <c r="F36" s="17">
        <f>'упр 1 точность'!L36</f>
        <v>350</v>
      </c>
      <c r="G36" s="17"/>
      <c r="H36" s="18">
        <f>'упр2 лучи'!AB36</f>
        <v>592.67380905864</v>
      </c>
      <c r="I36" s="18"/>
      <c r="J36" s="18">
        <f>'упр 3 жадность'!G35</f>
        <v>235.2941176470588</v>
      </c>
      <c r="K36" s="18"/>
      <c r="L36" s="18">
        <f>'упр 4 минимакси'!V35</f>
        <v>386.3470428405354</v>
      </c>
      <c r="M36" s="18">
        <f>'упр 5 Японский слалом'!K35</f>
        <v>387.04311341439103</v>
      </c>
      <c r="N36" s="15">
        <f t="shared" si="0"/>
        <v>1951.358082960625</v>
      </c>
      <c r="O36" s="110" t="s">
        <v>155</v>
      </c>
    </row>
    <row r="37" spans="1:15" ht="15.75" customHeight="1">
      <c r="A37" s="27" t="s">
        <v>87</v>
      </c>
      <c r="B37" s="28">
        <v>3</v>
      </c>
      <c r="C37" s="29" t="s">
        <v>88</v>
      </c>
      <c r="D37" s="30">
        <v>1</v>
      </c>
      <c r="E37" s="30" t="s">
        <v>89</v>
      </c>
      <c r="F37" s="17">
        <f>'упр 1 точность'!L37</f>
        <v>350</v>
      </c>
      <c r="G37" s="17"/>
      <c r="H37" s="18">
        <f>'упр2 лучи'!AB37</f>
        <v>263.5</v>
      </c>
      <c r="I37" s="18"/>
      <c r="J37" s="18">
        <f>'упр 3 жадность'!G36</f>
        <v>264.70588235294116</v>
      </c>
      <c r="K37" s="18"/>
      <c r="L37" s="18">
        <f>'упр 4 минимакси'!V36</f>
        <v>406.5944744923637</v>
      </c>
      <c r="M37" s="18">
        <f>'упр 5 Японский слалом'!K36</f>
        <v>866.8106471816284</v>
      </c>
      <c r="N37" s="15">
        <f>SUM(F37:M37)</f>
        <v>2151.611004026933</v>
      </c>
      <c r="O37" s="112" t="s">
        <v>149</v>
      </c>
    </row>
    <row r="38" spans="1:15" ht="31.5" customHeight="1">
      <c r="A38" s="32" t="s">
        <v>90</v>
      </c>
      <c r="B38" s="33">
        <v>6</v>
      </c>
      <c r="C38" s="34" t="s">
        <v>91</v>
      </c>
      <c r="D38" s="35">
        <v>3</v>
      </c>
      <c r="E38" s="36" t="s">
        <v>49</v>
      </c>
      <c r="F38" s="17">
        <f>'упр 1 точность'!L38</f>
        <v>270</v>
      </c>
      <c r="G38" s="17"/>
      <c r="H38" s="18">
        <f>'упр2 лучи'!AB38</f>
        <v>84.14639175257732</v>
      </c>
      <c r="I38" s="18"/>
      <c r="J38" s="18">
        <f>'упр 3 жадность'!G37</f>
        <v>264.70588235294116</v>
      </c>
      <c r="K38" s="18"/>
      <c r="L38" s="18">
        <f>'упр 4 минимакси'!V37</f>
        <v>343.7419902930828</v>
      </c>
      <c r="M38" s="18">
        <f>'упр 5 Японский слалом'!K37</f>
        <v>200.960945967098</v>
      </c>
      <c r="N38" s="15">
        <f t="shared" si="0"/>
        <v>1163.5552103656992</v>
      </c>
      <c r="O38" s="113" t="s">
        <v>156</v>
      </c>
    </row>
    <row r="39" spans="1:15" ht="15" customHeight="1">
      <c r="A39" s="38"/>
      <c r="B39" s="38"/>
      <c r="C39" s="38"/>
      <c r="D39" s="38"/>
      <c r="E39" s="38"/>
      <c r="F39" s="38"/>
      <c r="G39" s="38"/>
      <c r="H39" s="83"/>
      <c r="I39" s="83"/>
      <c r="J39" s="38"/>
      <c r="K39" s="38"/>
      <c r="L39" s="83"/>
      <c r="M39" s="83"/>
      <c r="N39" s="38"/>
      <c r="O39" s="38"/>
    </row>
    <row r="40" spans="1:15" ht="15" customHeight="1">
      <c r="A40" s="38"/>
      <c r="B40" s="38"/>
      <c r="C40" s="38" t="s">
        <v>92</v>
      </c>
      <c r="D40" s="38"/>
      <c r="E40" s="38"/>
      <c r="F40" s="38"/>
      <c r="G40" s="38"/>
      <c r="H40" s="83"/>
      <c r="I40" s="83"/>
      <c r="J40" s="38"/>
      <c r="K40" s="38"/>
      <c r="L40" s="83"/>
      <c r="M40" s="83"/>
      <c r="N40" s="38"/>
      <c r="O40" s="38"/>
    </row>
    <row r="41" spans="1:15" ht="15" customHeight="1">
      <c r="A41" s="38"/>
      <c r="B41" s="38"/>
      <c r="C41" s="38"/>
      <c r="D41" s="38"/>
      <c r="E41" s="38"/>
      <c r="F41" s="38"/>
      <c r="G41" s="38"/>
      <c r="H41" s="83"/>
      <c r="I41" s="83"/>
      <c r="J41" s="38"/>
      <c r="K41" s="38"/>
      <c r="L41" s="83"/>
      <c r="M41" s="83"/>
      <c r="N41" s="38"/>
      <c r="O41" s="38"/>
    </row>
  </sheetData>
  <sheetProtection selectLockedCells="1" selectUnlockedCells="1"/>
  <mergeCells count="92">
    <mergeCell ref="L1:N1"/>
    <mergeCell ref="L2:N2"/>
    <mergeCell ref="L4:N4"/>
    <mergeCell ref="A6:O6"/>
    <mergeCell ref="A7:O7"/>
    <mergeCell ref="A9:A11"/>
    <mergeCell ref="B9:B11"/>
    <mergeCell ref="C9:C11"/>
    <mergeCell ref="D9:D11"/>
    <mergeCell ref="E9:E11"/>
    <mergeCell ref="F9:G11"/>
    <mergeCell ref="H9:I11"/>
    <mergeCell ref="J9:K11"/>
    <mergeCell ref="L9:L11"/>
    <mergeCell ref="M9:M11"/>
    <mergeCell ref="N9:N11"/>
    <mergeCell ref="O9:O11"/>
    <mergeCell ref="A12:O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A18:O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A25:O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F38:G38"/>
    <mergeCell ref="H38:I38"/>
    <mergeCell ref="J38:K38"/>
  </mergeCells>
  <printOptions/>
  <pageMargins left="0.7479166666666667" right="0.7479166666666667" top="0.5118055555555555" bottom="0.5118055555555555" header="0.5118055555555555" footer="0.5118055555555555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workbookViewId="0" topLeftCell="A1">
      <selection activeCell="B3" sqref="B3"/>
    </sheetView>
  </sheetViews>
  <sheetFormatPr defaultColWidth="9.140625" defaultRowHeight="12.75" customHeight="1"/>
  <cols>
    <col min="1" max="1" width="8.7109375" style="1" customWidth="1"/>
    <col min="2" max="2" width="27.57421875" style="1" customWidth="1"/>
    <col min="3" max="3" width="51.8515625" style="1" customWidth="1"/>
    <col min="4" max="4" width="11.140625" style="1" customWidth="1"/>
    <col min="5" max="16384" width="8.7109375" style="1" customWidth="1"/>
  </cols>
  <sheetData>
    <row r="1" spans="2:4" ht="12.75" customHeight="1">
      <c r="B1" s="2" t="s">
        <v>0</v>
      </c>
      <c r="D1" s="2" t="s">
        <v>1</v>
      </c>
    </row>
    <row r="2" spans="2:4" ht="12.75" customHeight="1">
      <c r="B2" s="2" t="s">
        <v>157</v>
      </c>
      <c r="D2" s="2" t="s">
        <v>3</v>
      </c>
    </row>
    <row r="4" spans="2:4" ht="12.75" customHeight="1">
      <c r="B4" s="1" t="s">
        <v>133</v>
      </c>
      <c r="D4" s="98" t="s">
        <v>5</v>
      </c>
    </row>
    <row r="5" ht="12.75" customHeight="1">
      <c r="D5" s="79"/>
    </row>
    <row r="6" spans="1:5" ht="15.75" customHeight="1">
      <c r="A6" s="5" t="s">
        <v>134</v>
      </c>
      <c r="B6" s="5"/>
      <c r="C6" s="5"/>
      <c r="D6" s="5"/>
      <c r="E6" s="5"/>
    </row>
    <row r="7" spans="1:5" ht="12.75" customHeight="1">
      <c r="A7" s="6" t="s">
        <v>158</v>
      </c>
      <c r="B7" s="6"/>
      <c r="C7" s="6"/>
      <c r="D7" s="6"/>
      <c r="E7" s="6"/>
    </row>
    <row r="8" ht="13.5" customHeight="1">
      <c r="D8" s="79"/>
    </row>
    <row r="9" spans="1:5" ht="12.75" customHeight="1">
      <c r="A9" s="7" t="s">
        <v>8</v>
      </c>
      <c r="B9" s="9" t="s">
        <v>159</v>
      </c>
      <c r="C9" s="9" t="s">
        <v>160</v>
      </c>
      <c r="D9" s="9" t="s">
        <v>141</v>
      </c>
      <c r="E9" s="11" t="s">
        <v>17</v>
      </c>
    </row>
    <row r="10" spans="1:5" ht="12.75" customHeight="1">
      <c r="A10" s="7"/>
      <c r="B10" s="9"/>
      <c r="C10" s="9"/>
      <c r="D10" s="9"/>
      <c r="E10" s="11"/>
    </row>
    <row r="11" spans="1:5" ht="12.75" customHeight="1">
      <c r="A11" s="7"/>
      <c r="B11" s="9"/>
      <c r="C11" s="9"/>
      <c r="D11" s="9"/>
      <c r="E11" s="11"/>
    </row>
    <row r="12" spans="1:5" ht="48.75" customHeight="1">
      <c r="A12" s="114">
        <v>1</v>
      </c>
      <c r="B12" s="115" t="s">
        <v>161</v>
      </c>
      <c r="C12" s="106" t="s">
        <v>162</v>
      </c>
      <c r="D12" s="116">
        <v>3258</v>
      </c>
      <c r="E12" s="110" t="s">
        <v>150</v>
      </c>
    </row>
    <row r="13" spans="1:5" ht="15.75" customHeight="1">
      <c r="A13" s="114">
        <v>2</v>
      </c>
      <c r="B13" s="117" t="s">
        <v>163</v>
      </c>
      <c r="C13" s="16" t="s">
        <v>164</v>
      </c>
      <c r="D13" s="118">
        <v>761.0726407379009</v>
      </c>
      <c r="E13" s="110" t="s">
        <v>165</v>
      </c>
    </row>
    <row r="14" spans="1:5" ht="15.75" customHeight="1">
      <c r="A14" s="114">
        <v>3</v>
      </c>
      <c r="B14" s="117" t="s">
        <v>166</v>
      </c>
      <c r="C14" s="16" t="s">
        <v>167</v>
      </c>
      <c r="D14" s="118">
        <v>2151.611004026933</v>
      </c>
      <c r="E14" s="109">
        <v>8</v>
      </c>
    </row>
    <row r="15" spans="1:5" ht="15" customHeight="1">
      <c r="A15" s="119">
        <v>4</v>
      </c>
      <c r="B15" s="117" t="s">
        <v>168</v>
      </c>
      <c r="C15" s="16" t="s">
        <v>169</v>
      </c>
      <c r="D15" s="118">
        <f>SUM(Сводная!N20,Сводная!N38,Сводная!N24)</f>
        <v>2718.792886876374</v>
      </c>
      <c r="E15" s="109">
        <v>6</v>
      </c>
    </row>
    <row r="16" spans="1:5" ht="15" customHeight="1">
      <c r="A16" s="119"/>
      <c r="B16" s="117"/>
      <c r="C16" s="16" t="s">
        <v>170</v>
      </c>
      <c r="D16" s="118"/>
      <c r="E16" s="109"/>
    </row>
    <row r="17" spans="1:5" ht="15" customHeight="1">
      <c r="A17" s="119"/>
      <c r="B17" s="117"/>
      <c r="C17" s="16" t="s">
        <v>171</v>
      </c>
      <c r="D17" s="118"/>
      <c r="E17" s="109"/>
    </row>
    <row r="18" spans="1:5" ht="15.75" customHeight="1">
      <c r="A18" s="119">
        <v>5</v>
      </c>
      <c r="B18" s="117" t="s">
        <v>52</v>
      </c>
      <c r="C18" s="16" t="s">
        <v>172</v>
      </c>
      <c r="D18" s="118">
        <f>SUM(Сводная!N31,Сводная!N26,Сводная!N21)</f>
        <v>3941.3657944500683</v>
      </c>
      <c r="E18" s="107" t="s">
        <v>144</v>
      </c>
    </row>
    <row r="19" spans="1:5" ht="15.75" customHeight="1">
      <c r="A19" s="119"/>
      <c r="B19" s="117"/>
      <c r="C19" s="16" t="s">
        <v>173</v>
      </c>
      <c r="D19" s="118"/>
      <c r="E19" s="107"/>
    </row>
    <row r="20" spans="1:5" ht="15.75" customHeight="1">
      <c r="A20" s="119"/>
      <c r="B20" s="117"/>
      <c r="C20" s="16" t="s">
        <v>174</v>
      </c>
      <c r="D20" s="118"/>
      <c r="E20" s="107"/>
    </row>
    <row r="21" spans="1:5" ht="15.75" customHeight="1">
      <c r="A21" s="114">
        <v>6</v>
      </c>
      <c r="B21" s="117" t="s">
        <v>76</v>
      </c>
      <c r="C21" s="16" t="s">
        <v>175</v>
      </c>
      <c r="D21" s="120">
        <v>2494.4005460641843</v>
      </c>
      <c r="E21" s="110" t="s">
        <v>155</v>
      </c>
    </row>
    <row r="22" spans="1:5" ht="15.75" customHeight="1">
      <c r="A22" s="114">
        <v>7</v>
      </c>
      <c r="B22" s="117" t="s">
        <v>176</v>
      </c>
      <c r="C22" s="16" t="s">
        <v>177</v>
      </c>
      <c r="D22" s="120">
        <v>3022.271451687801</v>
      </c>
      <c r="E22" s="110" t="s">
        <v>149</v>
      </c>
    </row>
    <row r="23" spans="1:5" ht="15" customHeight="1">
      <c r="A23" s="119">
        <v>8</v>
      </c>
      <c r="B23" s="117" t="s">
        <v>55</v>
      </c>
      <c r="C23" s="16" t="s">
        <v>178</v>
      </c>
      <c r="D23" s="118">
        <f>SUM(Сводная!N34,Сводная!N35,Сводная!N22)</f>
        <v>7190.339603253986</v>
      </c>
      <c r="E23" s="107" t="s">
        <v>146</v>
      </c>
    </row>
    <row r="24" spans="1:5" ht="15" customHeight="1">
      <c r="A24" s="119"/>
      <c r="B24" s="117"/>
      <c r="C24" s="16" t="s">
        <v>179</v>
      </c>
      <c r="D24" s="118"/>
      <c r="E24" s="107"/>
    </row>
    <row r="25" spans="1:5" ht="15" customHeight="1">
      <c r="A25" s="119"/>
      <c r="B25" s="117"/>
      <c r="C25" s="16" t="s">
        <v>180</v>
      </c>
      <c r="D25" s="118"/>
      <c r="E25" s="107"/>
    </row>
    <row r="26" spans="1:5" ht="15.75" customHeight="1">
      <c r="A26" s="114">
        <v>9</v>
      </c>
      <c r="B26" s="117" t="s">
        <v>181</v>
      </c>
      <c r="C26" s="106" t="s">
        <v>182</v>
      </c>
      <c r="D26" s="118">
        <v>350</v>
      </c>
      <c r="E26" s="110" t="s">
        <v>156</v>
      </c>
    </row>
    <row r="27" spans="1:5" ht="15" customHeight="1">
      <c r="A27" s="121">
        <v>10</v>
      </c>
      <c r="B27" s="122" t="s">
        <v>183</v>
      </c>
      <c r="C27" s="106" t="s">
        <v>184</v>
      </c>
      <c r="D27" s="123">
        <f>SUM(Сводная!N14,Сводная!N15,Сводная!N23,Сводная!N36,Сводная!N30)</f>
        <v>9505.282958897307</v>
      </c>
      <c r="E27" s="124" t="s">
        <v>143</v>
      </c>
    </row>
    <row r="28" spans="1:5" ht="15" customHeight="1">
      <c r="A28" s="121"/>
      <c r="B28" s="122"/>
      <c r="C28" s="106" t="s">
        <v>185</v>
      </c>
      <c r="D28" s="123"/>
      <c r="E28" s="124"/>
    </row>
    <row r="29" spans="1:5" ht="15" customHeight="1">
      <c r="A29" s="121"/>
      <c r="B29" s="122"/>
      <c r="C29" s="16" t="s">
        <v>186</v>
      </c>
      <c r="D29" s="123"/>
      <c r="E29" s="124"/>
    </row>
    <row r="30" spans="1:5" ht="15" customHeight="1">
      <c r="A30" s="121"/>
      <c r="B30" s="122"/>
      <c r="C30" s="16" t="s">
        <v>187</v>
      </c>
      <c r="D30" s="123"/>
      <c r="E30" s="124"/>
    </row>
    <row r="31" spans="1:5" ht="15.75" customHeight="1">
      <c r="A31" s="121"/>
      <c r="B31" s="122"/>
      <c r="C31" s="34" t="s">
        <v>188</v>
      </c>
      <c r="D31" s="123"/>
      <c r="E31" s="124"/>
    </row>
    <row r="32" spans="1:5" ht="15" customHeight="1">
      <c r="A32" s="125"/>
      <c r="B32" s="126"/>
      <c r="C32" s="127"/>
      <c r="D32" s="128"/>
      <c r="E32" s="129"/>
    </row>
    <row r="33" spans="1:5" ht="15" customHeight="1">
      <c r="A33" s="125"/>
      <c r="B33" s="126"/>
      <c r="C33" s="127"/>
      <c r="D33" s="128"/>
      <c r="E33" s="129"/>
    </row>
    <row r="34" spans="1:5" ht="15" customHeight="1">
      <c r="A34" s="125"/>
      <c r="B34" s="38" t="s">
        <v>92</v>
      </c>
      <c r="C34" s="38"/>
      <c r="D34" s="38"/>
      <c r="E34" s="129"/>
    </row>
    <row r="35" spans="1:5" ht="15" customHeight="1">
      <c r="A35" s="125"/>
      <c r="B35" s="126"/>
      <c r="C35" s="127"/>
      <c r="D35" s="128"/>
      <c r="E35" s="129"/>
    </row>
    <row r="37" ht="12.75" customHeight="1">
      <c r="C37" s="96"/>
    </row>
    <row r="38" ht="12.75" customHeight="1">
      <c r="C38" s="96"/>
    </row>
    <row r="39" ht="15" customHeight="1">
      <c r="C39" s="130"/>
    </row>
    <row r="40" ht="12.75" customHeight="1">
      <c r="C40" s="96"/>
    </row>
    <row r="41" ht="12.75" customHeight="1">
      <c r="C41" s="96"/>
    </row>
    <row r="42" ht="15" customHeight="1">
      <c r="C42" s="130"/>
    </row>
    <row r="43" ht="12.75" customHeight="1">
      <c r="C43" s="96"/>
    </row>
    <row r="44" ht="15" customHeight="1">
      <c r="C44" s="127"/>
    </row>
    <row r="45" ht="12.75" customHeight="1">
      <c r="C45" s="96"/>
    </row>
    <row r="46" ht="12.75" customHeight="1">
      <c r="C46" s="96"/>
    </row>
    <row r="47" ht="12.75" customHeight="1">
      <c r="C47" s="96"/>
    </row>
    <row r="48" ht="12.75" customHeight="1">
      <c r="C48" s="96"/>
    </row>
    <row r="49" ht="15" customHeight="1">
      <c r="C49" s="127"/>
    </row>
    <row r="50" ht="12.75" customHeight="1">
      <c r="C50" s="96"/>
    </row>
    <row r="51" ht="15" customHeight="1">
      <c r="C51" s="127"/>
    </row>
    <row r="52" ht="15" customHeight="1">
      <c r="C52" s="127"/>
    </row>
    <row r="53" ht="15" customHeight="1">
      <c r="C53" s="127"/>
    </row>
    <row r="54" ht="12.75" customHeight="1">
      <c r="C54" s="96"/>
    </row>
    <row r="55" ht="12.75" customHeight="1">
      <c r="C55" s="96"/>
    </row>
    <row r="56" ht="12.75" customHeight="1">
      <c r="C56" s="96"/>
    </row>
    <row r="57" ht="12.75" customHeight="1">
      <c r="C57" s="96"/>
    </row>
    <row r="58" ht="12.75" customHeight="1">
      <c r="C58" s="96"/>
    </row>
    <row r="59" ht="12.75" customHeight="1">
      <c r="C59" s="96"/>
    </row>
    <row r="60" ht="12.75" customHeight="1">
      <c r="C60" s="96"/>
    </row>
    <row r="61" ht="15" customHeight="1">
      <c r="C61" s="127"/>
    </row>
    <row r="62" ht="12.75" customHeight="1">
      <c r="C62" s="96"/>
    </row>
    <row r="63" ht="12.75" customHeight="1">
      <c r="C63" s="96"/>
    </row>
    <row r="64" ht="12.75" customHeight="1">
      <c r="C64" s="96"/>
    </row>
  </sheetData>
  <sheetProtection selectLockedCells="1" selectUnlockedCells="1"/>
  <mergeCells count="23">
    <mergeCell ref="A6:E6"/>
    <mergeCell ref="A7:E7"/>
    <mergeCell ref="A9:A11"/>
    <mergeCell ref="B9:B11"/>
    <mergeCell ref="C9:C11"/>
    <mergeCell ref="D9:D11"/>
    <mergeCell ref="E9:E11"/>
    <mergeCell ref="A15:A17"/>
    <mergeCell ref="B15:B17"/>
    <mergeCell ref="D15:D17"/>
    <mergeCell ref="E15:E17"/>
    <mergeCell ref="A18:A20"/>
    <mergeCell ref="B18:B20"/>
    <mergeCell ref="D18:D20"/>
    <mergeCell ref="E18:E20"/>
    <mergeCell ref="A23:A25"/>
    <mergeCell ref="B23:B25"/>
    <mergeCell ref="D23:D25"/>
    <mergeCell ref="E23:E25"/>
    <mergeCell ref="A27:A31"/>
    <mergeCell ref="B27:B31"/>
    <mergeCell ref="D27:D31"/>
    <mergeCell ref="E27:E31"/>
  </mergeCells>
  <printOptions/>
  <pageMargins left="0.7083333333333334" right="0.7083333333333334" top="0.3597222222222222" bottom="0.37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